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D:\AA Secretaria General 2024\SERVIASEAMOS\PAGO JULIO 2024\"/>
    </mc:Choice>
  </mc:AlternateContent>
  <bookViews>
    <workbookView xWindow="0" yWindow="0" windowWidth="13935" windowHeight="10500" tabRatio="839" activeTab="2"/>
  </bookViews>
  <sheets>
    <sheet name="CONTROL PERSONAL FULL" sheetId="6" r:id="rId1"/>
    <sheet name="PERSONAL" sheetId="11" r:id="rId2"/>
    <sheet name="cumplidos julio 2024" sheetId="15" r:id="rId3"/>
    <sheet name="para facturar" sheetId="12" r:id="rId4"/>
    <sheet name="supernumerarias" sheetId="14" r:id="rId5"/>
    <sheet name="INSUMOS Y MAQUINARIA" sheetId="2" r:id="rId6"/>
    <sheet name="Rubro para facturar" sheetId="16" r:id="rId7"/>
  </sheets>
  <definedNames>
    <definedName name="_xlnm._FilterDatabase" localSheetId="5" hidden="1">'INSUMOS Y MAQUINARIA'!$A$1:$BM$130</definedName>
    <definedName name="_xlnm._FilterDatabase" localSheetId="1" hidden="1">PERSONAL!$A$1:$Y$209</definedName>
  </definedNames>
  <calcPr calcId="162913"/>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51" i="16" l="1"/>
  <c r="AA8" i="16" l="1"/>
  <c r="AA9" i="16"/>
  <c r="AA10" i="16"/>
  <c r="AA11" i="16"/>
  <c r="AA12" i="16"/>
  <c r="AA13" i="16"/>
  <c r="AA14" i="16"/>
  <c r="AA15" i="16"/>
  <c r="AA16" i="16"/>
  <c r="AA17" i="16"/>
  <c r="AA18" i="16"/>
  <c r="AA19" i="16"/>
  <c r="AA20" i="16"/>
  <c r="AA21" i="16"/>
  <c r="AA22" i="16"/>
  <c r="AA23" i="16"/>
  <c r="AA24" i="16"/>
  <c r="AA25" i="16"/>
  <c r="AA26" i="16"/>
  <c r="AA27" i="16"/>
  <c r="AA28" i="16"/>
  <c r="AA29" i="16"/>
  <c r="AA30" i="16"/>
  <c r="AA31" i="16"/>
  <c r="AA32" i="16"/>
  <c r="AA33" i="16"/>
  <c r="AA34" i="16"/>
  <c r="AA35" i="16"/>
  <c r="AA36" i="16"/>
  <c r="AA37" i="16"/>
  <c r="AA38" i="16"/>
  <c r="AA39" i="16"/>
  <c r="AA40" i="16"/>
  <c r="AA41" i="16"/>
  <c r="AA42" i="16"/>
  <c r="AA43" i="16"/>
  <c r="AA44" i="16"/>
  <c r="AA45" i="16"/>
  <c r="AA46" i="16"/>
  <c r="AA47" i="16"/>
  <c r="AA48" i="16"/>
  <c r="AA7" i="16"/>
  <c r="AA49" i="16" l="1"/>
  <c r="G20" i="12"/>
  <c r="G19" i="12"/>
  <c r="G18" i="12"/>
  <c r="G17" i="12"/>
  <c r="G16" i="12"/>
  <c r="G15" i="12"/>
  <c r="F21" i="12"/>
  <c r="E21" i="12"/>
  <c r="D21" i="12"/>
  <c r="G265" i="11"/>
  <c r="F265" i="11"/>
  <c r="E265" i="11"/>
  <c r="D265" i="11"/>
  <c r="G264" i="11"/>
  <c r="F264" i="11"/>
  <c r="E264" i="11"/>
  <c r="D264" i="11"/>
  <c r="G263" i="11"/>
  <c r="F263" i="11"/>
  <c r="E263" i="11"/>
  <c r="D263" i="11"/>
  <c r="G262" i="11"/>
  <c r="F262" i="11"/>
  <c r="E262" i="11"/>
  <c r="D262" i="11"/>
  <c r="G261" i="11"/>
  <c r="F261" i="11"/>
  <c r="E261" i="11"/>
  <c r="D261" i="11"/>
  <c r="G260" i="11"/>
  <c r="F260" i="11"/>
  <c r="E260" i="11"/>
  <c r="D260" i="11"/>
  <c r="G259" i="11"/>
  <c r="F259" i="11"/>
  <c r="E259" i="11"/>
  <c r="D259" i="11"/>
  <c r="G258" i="11"/>
  <c r="F258" i="11"/>
  <c r="E258" i="11"/>
  <c r="D258" i="11"/>
  <c r="G257" i="11"/>
  <c r="F257" i="11"/>
  <c r="E257" i="11"/>
  <c r="D257" i="11"/>
  <c r="G256" i="11"/>
  <c r="F256" i="11"/>
  <c r="E256" i="11"/>
  <c r="D256" i="11"/>
  <c r="G255" i="11"/>
  <c r="F255" i="11"/>
  <c r="E255" i="11"/>
  <c r="D255" i="11"/>
  <c r="G254" i="11"/>
  <c r="F254" i="11"/>
  <c r="E254" i="11"/>
  <c r="D254" i="11"/>
  <c r="G253" i="11"/>
  <c r="F253" i="11"/>
  <c r="E253" i="11"/>
  <c r="D253" i="11"/>
  <c r="G252" i="11"/>
  <c r="F252" i="11"/>
  <c r="E252" i="11"/>
  <c r="D252" i="11"/>
  <c r="G251" i="11"/>
  <c r="F251" i="11"/>
  <c r="E251" i="11"/>
  <c r="D251" i="11"/>
  <c r="G250" i="11"/>
  <c r="F250" i="11"/>
  <c r="E250" i="11"/>
  <c r="D250" i="11"/>
  <c r="G249" i="11"/>
  <c r="F249" i="11"/>
  <c r="E249" i="11"/>
  <c r="D249" i="11"/>
  <c r="G248" i="11"/>
  <c r="F248" i="11"/>
  <c r="E248" i="11"/>
  <c r="D248" i="11"/>
  <c r="G247" i="11"/>
  <c r="F247" i="11"/>
  <c r="E247" i="11"/>
  <c r="D247" i="11"/>
  <c r="G246" i="11"/>
  <c r="F246" i="11"/>
  <c r="E246" i="11"/>
  <c r="D246" i="11"/>
  <c r="G245" i="11"/>
  <c r="F245" i="11"/>
  <c r="E245" i="11"/>
  <c r="D245" i="11"/>
  <c r="G244" i="11"/>
  <c r="F244" i="11"/>
  <c r="E244" i="11"/>
  <c r="D244" i="11"/>
  <c r="G243" i="11"/>
  <c r="F243" i="11"/>
  <c r="E243" i="11"/>
  <c r="D243" i="11"/>
  <c r="G242" i="11"/>
  <c r="F242" i="11"/>
  <c r="E242" i="11"/>
  <c r="D242" i="11"/>
  <c r="G241" i="11"/>
  <c r="F241" i="11"/>
  <c r="E241" i="11"/>
  <c r="D241" i="11"/>
  <c r="C265" i="11"/>
  <c r="C264" i="11"/>
  <c r="C263" i="11"/>
  <c r="C262" i="11"/>
  <c r="C261" i="11"/>
  <c r="C260" i="11"/>
  <c r="C259" i="11"/>
  <c r="C258" i="11"/>
  <c r="C257" i="11"/>
  <c r="C256" i="11"/>
  <c r="C255" i="11"/>
  <c r="C254" i="11"/>
  <c r="C253" i="11"/>
  <c r="C252" i="11"/>
  <c r="C251" i="11"/>
  <c r="C250" i="11"/>
  <c r="C249" i="11"/>
  <c r="C248" i="11"/>
  <c r="C247" i="11"/>
  <c r="C246" i="11"/>
  <c r="C245" i="11"/>
  <c r="C244" i="11"/>
  <c r="C243" i="11"/>
  <c r="C242" i="11"/>
  <c r="C241" i="11"/>
  <c r="B242" i="11"/>
  <c r="B243" i="11"/>
  <c r="B244" i="11"/>
  <c r="B245" i="11"/>
  <c r="B246" i="11"/>
  <c r="B247" i="11"/>
  <c r="B248" i="11"/>
  <c r="B249" i="11"/>
  <c r="B250" i="11"/>
  <c r="B251" i="11"/>
  <c r="B252" i="11"/>
  <c r="B253" i="11"/>
  <c r="B254" i="11"/>
  <c r="B255" i="11"/>
  <c r="B256" i="11"/>
  <c r="B257" i="11"/>
  <c r="B258" i="11"/>
  <c r="B259" i="11"/>
  <c r="B260" i="11"/>
  <c r="B261" i="11"/>
  <c r="B262" i="11"/>
  <c r="B263" i="11"/>
  <c r="B264" i="11"/>
  <c r="B265" i="11"/>
  <c r="B241" i="11"/>
  <c r="G214" i="11"/>
  <c r="G215" i="11"/>
  <c r="G216" i="11"/>
  <c r="G217" i="11"/>
  <c r="G218" i="11"/>
  <c r="G219" i="11"/>
  <c r="G220" i="11"/>
  <c r="G221" i="11"/>
  <c r="G224" i="11"/>
  <c r="G225" i="11"/>
  <c r="G226" i="11"/>
  <c r="G227" i="11"/>
  <c r="G228" i="11"/>
  <c r="G229" i="11"/>
  <c r="G231" i="11"/>
  <c r="G232" i="11"/>
  <c r="G233" i="11"/>
  <c r="G234" i="11"/>
  <c r="G235" i="11"/>
  <c r="G236" i="11"/>
  <c r="G237" i="11"/>
  <c r="F216" i="11"/>
  <c r="F217" i="11"/>
  <c r="F218" i="11"/>
  <c r="F219" i="11"/>
  <c r="F220" i="11"/>
  <c r="F221" i="11"/>
  <c r="F222" i="11"/>
  <c r="F223" i="11"/>
  <c r="F224" i="11"/>
  <c r="F225" i="11"/>
  <c r="F226" i="11"/>
  <c r="F227" i="11"/>
  <c r="F228" i="11"/>
  <c r="F229" i="11"/>
  <c r="F232" i="11"/>
  <c r="F233" i="11"/>
  <c r="F234" i="11"/>
  <c r="F235" i="11"/>
  <c r="F236" i="11"/>
  <c r="F237" i="11"/>
  <c r="E214" i="11"/>
  <c r="E215" i="11"/>
  <c r="E216" i="11"/>
  <c r="E217" i="11"/>
  <c r="E218" i="11"/>
  <c r="E220" i="11"/>
  <c r="E221" i="11"/>
  <c r="E222" i="11"/>
  <c r="E223" i="11"/>
  <c r="E224" i="11"/>
  <c r="E225" i="11"/>
  <c r="E226" i="11"/>
  <c r="E227" i="11"/>
  <c r="E228" i="11"/>
  <c r="E229" i="11"/>
  <c r="E230" i="11"/>
  <c r="E231" i="11"/>
  <c r="E233" i="11"/>
  <c r="E234" i="11"/>
  <c r="E235" i="11"/>
  <c r="E236" i="11"/>
  <c r="E213" i="11"/>
  <c r="D214" i="11"/>
  <c r="D215" i="11"/>
  <c r="D216" i="11"/>
  <c r="D218" i="11"/>
  <c r="D219" i="11"/>
  <c r="D220" i="11"/>
  <c r="D221" i="11"/>
  <c r="D222" i="11"/>
  <c r="D223" i="11"/>
  <c r="D224" i="11"/>
  <c r="D225" i="11"/>
  <c r="D226" i="11"/>
  <c r="D227" i="11"/>
  <c r="D228" i="11"/>
  <c r="D229" i="11"/>
  <c r="D230" i="11"/>
  <c r="D231" i="11"/>
  <c r="D232" i="11"/>
  <c r="D233" i="11"/>
  <c r="D234" i="11"/>
  <c r="D235" i="11"/>
  <c r="D236" i="11"/>
  <c r="D237" i="11"/>
  <c r="B216" i="11"/>
  <c r="B224" i="11"/>
  <c r="B225" i="11"/>
  <c r="B229" i="11"/>
  <c r="B234" i="11"/>
  <c r="B236" i="11"/>
  <c r="B237" i="11"/>
  <c r="G21" i="12" l="1"/>
  <c r="V86" i="2"/>
  <c r="U44" i="11" l="1"/>
  <c r="M44" i="11"/>
  <c r="N44" i="11" l="1"/>
  <c r="O44" i="11" s="1"/>
  <c r="P44" i="11" s="1"/>
  <c r="V44" i="11"/>
  <c r="W44" i="11" s="1"/>
  <c r="R203" i="11"/>
  <c r="S188" i="11"/>
  <c r="U196" i="11"/>
  <c r="U197" i="11"/>
  <c r="V197" i="11" s="1"/>
  <c r="W197" i="11" s="1"/>
  <c r="M197" i="11"/>
  <c r="M196" i="11"/>
  <c r="N196" i="11" s="1"/>
  <c r="O196" i="11" s="1"/>
  <c r="P196" i="11" s="1"/>
  <c r="X44" i="11" l="1"/>
  <c r="V196" i="11"/>
  <c r="W196" i="11" s="1"/>
  <c r="X197" i="11"/>
  <c r="E237" i="11" s="1"/>
  <c r="N197" i="11"/>
  <c r="O197" i="11" s="1"/>
  <c r="P197" i="11" s="1"/>
  <c r="U198" i="11"/>
  <c r="U199" i="11"/>
  <c r="V199" i="11" s="1"/>
  <c r="W199" i="11" s="1"/>
  <c r="U200" i="11"/>
  <c r="V200" i="11" s="1"/>
  <c r="W200" i="11" s="1"/>
  <c r="U201" i="11"/>
  <c r="V201" i="11" s="1"/>
  <c r="W201" i="11" s="1"/>
  <c r="U202" i="11"/>
  <c r="V202" i="11" s="1"/>
  <c r="W202" i="11" s="1"/>
  <c r="U203" i="11"/>
  <c r="U204" i="11"/>
  <c r="V204" i="11" s="1"/>
  <c r="W204" i="11" s="1"/>
  <c r="X204" i="11" s="1"/>
  <c r="U205" i="11"/>
  <c r="V205" i="11" s="1"/>
  <c r="W205" i="11" s="1"/>
  <c r="U206" i="11"/>
  <c r="U207" i="11"/>
  <c r="V207" i="11" s="1"/>
  <c r="W207" i="11" s="1"/>
  <c r="U208" i="11"/>
  <c r="U179" i="11"/>
  <c r="V179" i="11" s="1"/>
  <c r="U171" i="11"/>
  <c r="U164" i="11"/>
  <c r="U158" i="11"/>
  <c r="V158" i="11" s="1"/>
  <c r="U111" i="11"/>
  <c r="V111" i="11" s="1"/>
  <c r="W111" i="11" s="1"/>
  <c r="U100" i="11"/>
  <c r="U86" i="11"/>
  <c r="V86" i="11" s="1"/>
  <c r="U36" i="11"/>
  <c r="V36" i="11" s="1"/>
  <c r="U31" i="11"/>
  <c r="M202" i="11"/>
  <c r="M200" i="11"/>
  <c r="M199" i="11"/>
  <c r="M198" i="11"/>
  <c r="M179" i="11"/>
  <c r="M171" i="11"/>
  <c r="N171" i="11" s="1"/>
  <c r="M164" i="11"/>
  <c r="M36" i="11"/>
  <c r="V100" i="11" l="1"/>
  <c r="W100" i="11" s="1"/>
  <c r="X100" i="11" s="1"/>
  <c r="E219" i="11" s="1"/>
  <c r="X196" i="11"/>
  <c r="Y196" i="11" s="1"/>
  <c r="V198" i="11"/>
  <c r="W198" i="11" s="1"/>
  <c r="Y197" i="11"/>
  <c r="V206" i="11"/>
  <c r="W206" i="11" s="1"/>
  <c r="X205" i="11"/>
  <c r="W86" i="11"/>
  <c r="X86" i="11" s="1"/>
  <c r="W36" i="11"/>
  <c r="X36" i="11" s="1"/>
  <c r="W179" i="11"/>
  <c r="X179" i="11" s="1"/>
  <c r="V171" i="11"/>
  <c r="W171" i="11" s="1"/>
  <c r="X202" i="11"/>
  <c r="V203" i="11"/>
  <c r="W203" i="11" s="1"/>
  <c r="X201" i="11"/>
  <c r="X200" i="11"/>
  <c r="X111" i="11"/>
  <c r="V164" i="11"/>
  <c r="W164" i="11" s="1"/>
  <c r="X207" i="11"/>
  <c r="X199" i="11"/>
  <c r="W158" i="11"/>
  <c r="X158" i="11" s="1"/>
  <c r="V31" i="11"/>
  <c r="W31" i="11" s="1"/>
  <c r="V208" i="11"/>
  <c r="W208" i="11" s="1"/>
  <c r="N202" i="11"/>
  <c r="O202" i="11" s="1"/>
  <c r="P202" i="11" s="1"/>
  <c r="N200" i="11"/>
  <c r="O200" i="11" s="1"/>
  <c r="P200" i="11" s="1"/>
  <c r="N199" i="11"/>
  <c r="O199" i="11" s="1"/>
  <c r="P199" i="11" s="1"/>
  <c r="N198" i="11"/>
  <c r="O198" i="11" s="1"/>
  <c r="P198" i="11" s="1"/>
  <c r="N179" i="11"/>
  <c r="O179" i="11" s="1"/>
  <c r="P179" i="11" s="1"/>
  <c r="O171" i="11"/>
  <c r="P171" i="11" s="1"/>
  <c r="N164" i="11"/>
  <c r="O164" i="11" s="1"/>
  <c r="P164" i="11" s="1"/>
  <c r="N36" i="11"/>
  <c r="O36" i="11" s="1"/>
  <c r="P36" i="11" s="1"/>
  <c r="M111" i="11"/>
  <c r="M86" i="11"/>
  <c r="X31" i="11" l="1"/>
  <c r="X198" i="11"/>
  <c r="Y198" i="11" s="1"/>
  <c r="Y199" i="11"/>
  <c r="Y200" i="11"/>
  <c r="X164" i="11"/>
  <c r="Y36" i="11"/>
  <c r="Y179" i="11"/>
  <c r="X206" i="11"/>
  <c r="X208" i="11"/>
  <c r="Y202" i="11"/>
  <c r="X203" i="11"/>
  <c r="X171" i="11"/>
  <c r="Y171" i="11" s="1"/>
  <c r="N111" i="11"/>
  <c r="O111" i="11" s="1"/>
  <c r="P111" i="11" s="1"/>
  <c r="Y111" i="11" s="1"/>
  <c r="N86" i="11"/>
  <c r="O86" i="11" s="1"/>
  <c r="P86" i="11" s="1"/>
  <c r="Y86" i="11" s="1"/>
  <c r="Y164" i="11" l="1"/>
  <c r="F230" i="11"/>
  <c r="M100" i="11"/>
  <c r="N100" i="11" s="1"/>
  <c r="O100" i="11" l="1"/>
  <c r="R31" i="11"/>
  <c r="M31" i="11"/>
  <c r="U181" i="11"/>
  <c r="M158" i="11"/>
  <c r="N158" i="11" s="1"/>
  <c r="V181" i="11" l="1"/>
  <c r="W181" i="11" s="1"/>
  <c r="D7" i="12"/>
  <c r="P100" i="11"/>
  <c r="Y100" i="11" s="1"/>
  <c r="N31" i="11"/>
  <c r="O31" i="11" s="1"/>
  <c r="P31" i="11" s="1"/>
  <c r="Y31" i="11" s="1"/>
  <c r="O158" i="11"/>
  <c r="P158" i="11" s="1"/>
  <c r="Y158" i="11" s="1"/>
  <c r="R99" i="11"/>
  <c r="R198" i="11"/>
  <c r="R74" i="11"/>
  <c r="R180" i="11"/>
  <c r="R191" i="11"/>
  <c r="R165" i="11"/>
  <c r="R59" i="11"/>
  <c r="R129" i="11"/>
  <c r="R202" i="11"/>
  <c r="R127" i="11"/>
  <c r="R27" i="11"/>
  <c r="R63" i="11"/>
  <c r="R45" i="11"/>
  <c r="R201" i="11"/>
  <c r="R184" i="11"/>
  <c r="R195" i="11"/>
  <c r="R61" i="11"/>
  <c r="R188" i="11"/>
  <c r="R145" i="11"/>
  <c r="R22" i="11"/>
  <c r="R12" i="11"/>
  <c r="R64" i="11"/>
  <c r="R18" i="11"/>
  <c r="R90" i="11"/>
  <c r="R21" i="11"/>
  <c r="R26" i="11"/>
  <c r="X181" i="11" l="1"/>
  <c r="E232" i="11" s="1"/>
  <c r="D28" i="12"/>
  <c r="J4" i="2"/>
  <c r="BN4" i="2" s="1"/>
  <c r="J6" i="2"/>
  <c r="BN6" i="2" s="1"/>
  <c r="J7" i="2"/>
  <c r="BN7" i="2" s="1"/>
  <c r="J8" i="2"/>
  <c r="BN8" i="2" s="1"/>
  <c r="J9" i="2"/>
  <c r="BN9" i="2" s="1"/>
  <c r="J10" i="2"/>
  <c r="BN10" i="2" s="1"/>
  <c r="J11" i="2"/>
  <c r="BN11" i="2" s="1"/>
  <c r="J12" i="2"/>
  <c r="BN12" i="2" s="1"/>
  <c r="J13" i="2"/>
  <c r="BN13" i="2" s="1"/>
  <c r="J16" i="2"/>
  <c r="BN16" i="2" s="1"/>
  <c r="J17" i="2"/>
  <c r="BN17" i="2" s="1"/>
  <c r="J18" i="2"/>
  <c r="BN18" i="2" s="1"/>
  <c r="J19" i="2"/>
  <c r="BN19" i="2" s="1"/>
  <c r="J20" i="2"/>
  <c r="BN20" i="2" s="1"/>
  <c r="J21" i="2"/>
  <c r="BN21" i="2" s="1"/>
  <c r="J22" i="2"/>
  <c r="BN22" i="2" s="1"/>
  <c r="J24" i="2"/>
  <c r="BN24" i="2" s="1"/>
  <c r="J25" i="2"/>
  <c r="BN25" i="2" s="1"/>
  <c r="J26" i="2"/>
  <c r="BN26" i="2" s="1"/>
  <c r="J27" i="2"/>
  <c r="BN27" i="2" s="1"/>
  <c r="J28" i="2"/>
  <c r="BN28" i="2" s="1"/>
  <c r="J29" i="2"/>
  <c r="BN29" i="2" s="1"/>
  <c r="J30" i="2"/>
  <c r="BN30" i="2" s="1"/>
  <c r="J31" i="2"/>
  <c r="BN31" i="2" s="1"/>
  <c r="J32" i="2"/>
  <c r="BN32" i="2" s="1"/>
  <c r="J33" i="2"/>
  <c r="BN33" i="2" s="1"/>
  <c r="J34" i="2"/>
  <c r="BN34" i="2" s="1"/>
  <c r="J35" i="2"/>
  <c r="BN35" i="2" s="1"/>
  <c r="J36" i="2"/>
  <c r="BN36" i="2" s="1"/>
  <c r="J37" i="2"/>
  <c r="BN37" i="2" s="1"/>
  <c r="J38" i="2"/>
  <c r="BN38" i="2" s="1"/>
  <c r="J39" i="2"/>
  <c r="BN39" i="2" s="1"/>
  <c r="J40" i="2"/>
  <c r="BN40" i="2" s="1"/>
  <c r="J41" i="2"/>
  <c r="BN41" i="2" s="1"/>
  <c r="J42" i="2"/>
  <c r="BN42" i="2" s="1"/>
  <c r="J43" i="2"/>
  <c r="BN43" i="2" s="1"/>
  <c r="J44" i="2"/>
  <c r="BN44" i="2" s="1"/>
  <c r="J45" i="2"/>
  <c r="BN45" i="2" s="1"/>
  <c r="J46" i="2"/>
  <c r="BN46" i="2" s="1"/>
  <c r="J47" i="2"/>
  <c r="BN47" i="2" s="1"/>
  <c r="J48" i="2"/>
  <c r="BN48" i="2" s="1"/>
  <c r="J49" i="2"/>
  <c r="BN49" i="2" s="1"/>
  <c r="J50" i="2"/>
  <c r="BN50" i="2" s="1"/>
  <c r="J51" i="2"/>
  <c r="BN51" i="2" s="1"/>
  <c r="J52" i="2"/>
  <c r="BN52" i="2" s="1"/>
  <c r="J53" i="2"/>
  <c r="BN53" i="2" s="1"/>
  <c r="J54" i="2"/>
  <c r="BN54" i="2" s="1"/>
  <c r="J55" i="2"/>
  <c r="BN55" i="2" s="1"/>
  <c r="J56" i="2"/>
  <c r="BN56" i="2" s="1"/>
  <c r="J57" i="2"/>
  <c r="BN57" i="2" s="1"/>
  <c r="J58" i="2"/>
  <c r="BN58" i="2" s="1"/>
  <c r="J59" i="2"/>
  <c r="BN59" i="2" s="1"/>
  <c r="J60" i="2"/>
  <c r="BN60" i="2" s="1"/>
  <c r="J61" i="2"/>
  <c r="BN61" i="2" s="1"/>
  <c r="J62" i="2"/>
  <c r="BN62" i="2" s="1"/>
  <c r="J63" i="2"/>
  <c r="BN63" i="2" s="1"/>
  <c r="J64" i="2"/>
  <c r="BN64" i="2" s="1"/>
  <c r="J65" i="2"/>
  <c r="BN65" i="2" s="1"/>
  <c r="J68" i="2"/>
  <c r="BN68" i="2" s="1"/>
  <c r="J69" i="2"/>
  <c r="BN69" i="2" s="1"/>
  <c r="J70" i="2"/>
  <c r="BN70" i="2" s="1"/>
  <c r="J71" i="2"/>
  <c r="BN71" i="2" s="1"/>
  <c r="J73" i="2"/>
  <c r="BN73" i="2" s="1"/>
  <c r="J74" i="2"/>
  <c r="BN74" i="2" s="1"/>
  <c r="J75" i="2"/>
  <c r="BN75" i="2" s="1"/>
  <c r="J76" i="2"/>
  <c r="BN76" i="2" s="1"/>
  <c r="J77" i="2"/>
  <c r="BN77" i="2" s="1"/>
  <c r="J78" i="2"/>
  <c r="BN78" i="2" s="1"/>
  <c r="J80" i="2"/>
  <c r="BN80" i="2" s="1"/>
  <c r="J82" i="2"/>
  <c r="BN82" i="2" s="1"/>
  <c r="J83" i="2"/>
  <c r="BN83" i="2" s="1"/>
  <c r="J84" i="2"/>
  <c r="BN84" i="2" s="1"/>
  <c r="J85" i="2"/>
  <c r="BN85" i="2" s="1"/>
  <c r="J86" i="2"/>
  <c r="BN86" i="2" s="1"/>
  <c r="J87" i="2"/>
  <c r="BN87" i="2" s="1"/>
  <c r="J88" i="2"/>
  <c r="BN88" i="2" s="1"/>
  <c r="J89" i="2"/>
  <c r="BN89" i="2" s="1"/>
  <c r="J90" i="2"/>
  <c r="BN90" i="2" s="1"/>
  <c r="J91" i="2"/>
  <c r="BN91" i="2" s="1"/>
  <c r="J92" i="2"/>
  <c r="BN92" i="2" s="1"/>
  <c r="J93" i="2"/>
  <c r="BN93" i="2" s="1"/>
  <c r="J94" i="2"/>
  <c r="BN94" i="2" s="1"/>
  <c r="J95" i="2"/>
  <c r="BN95" i="2" s="1"/>
  <c r="J96" i="2"/>
  <c r="BN96" i="2" s="1"/>
  <c r="J97" i="2"/>
  <c r="BN97" i="2" s="1"/>
  <c r="J98" i="2"/>
  <c r="BN98" i="2" s="1"/>
  <c r="J99" i="2"/>
  <c r="BN99" i="2" s="1"/>
  <c r="J100" i="2"/>
  <c r="BN100" i="2" s="1"/>
  <c r="J101" i="2"/>
  <c r="BN101" i="2" s="1"/>
  <c r="J102" i="2"/>
  <c r="BN102" i="2" s="1"/>
  <c r="J103" i="2"/>
  <c r="BN103" i="2" s="1"/>
  <c r="J104" i="2"/>
  <c r="BN104" i="2" s="1"/>
  <c r="J105" i="2"/>
  <c r="BN105" i="2" s="1"/>
  <c r="J106" i="2"/>
  <c r="BN106" i="2" s="1"/>
  <c r="J107" i="2"/>
  <c r="BN107" i="2" s="1"/>
  <c r="J108" i="2"/>
  <c r="BN108" i="2" s="1"/>
  <c r="J109" i="2"/>
  <c r="BN109" i="2" s="1"/>
  <c r="J110" i="2"/>
  <c r="BN110" i="2" s="1"/>
  <c r="J111" i="2"/>
  <c r="BN111" i="2" s="1"/>
  <c r="J112" i="2"/>
  <c r="BN112" i="2" s="1"/>
  <c r="J113" i="2"/>
  <c r="BN113" i="2" s="1"/>
  <c r="J114" i="2"/>
  <c r="BN114" i="2" s="1"/>
  <c r="J115" i="2"/>
  <c r="BN115" i="2" s="1"/>
  <c r="J116" i="2"/>
  <c r="BN116" i="2" s="1"/>
  <c r="J117" i="2"/>
  <c r="BN117" i="2" s="1"/>
  <c r="J118" i="2"/>
  <c r="BN118" i="2" s="1"/>
  <c r="J119" i="2"/>
  <c r="BN119" i="2" s="1"/>
  <c r="J120" i="2"/>
  <c r="BN120" i="2" s="1"/>
  <c r="J121" i="2"/>
  <c r="BN121" i="2" s="1"/>
  <c r="J122" i="2"/>
  <c r="BN122" i="2" s="1"/>
  <c r="J123" i="2"/>
  <c r="BN123" i="2" s="1"/>
  <c r="J124" i="2"/>
  <c r="BN124" i="2" s="1"/>
  <c r="J125" i="2"/>
  <c r="BN125" i="2" s="1"/>
  <c r="J126" i="2"/>
  <c r="BN126" i="2" s="1"/>
  <c r="J127" i="2"/>
  <c r="BN127" i="2" s="1"/>
  <c r="J128" i="2"/>
  <c r="BN128" i="2" s="1"/>
  <c r="J129" i="2"/>
  <c r="BN129" i="2" s="1"/>
  <c r="J130" i="2"/>
  <c r="BN130" i="2" s="1"/>
  <c r="H245" i="11" l="1"/>
  <c r="H248" i="11"/>
  <c r="H249" i="11"/>
  <c r="H253" i="11"/>
  <c r="H256" i="11"/>
  <c r="H257" i="11"/>
  <c r="H261" i="11"/>
  <c r="H264" i="11"/>
  <c r="H265" i="11"/>
  <c r="H242" i="11"/>
  <c r="H243" i="11"/>
  <c r="H244" i="11"/>
  <c r="H246" i="11"/>
  <c r="H247" i="11"/>
  <c r="H250" i="11"/>
  <c r="H251" i="11"/>
  <c r="H252" i="11"/>
  <c r="H254" i="11"/>
  <c r="H255" i="11"/>
  <c r="H258" i="11"/>
  <c r="H259" i="11"/>
  <c r="H260" i="11"/>
  <c r="H262" i="11"/>
  <c r="H263" i="11"/>
  <c r="B266" i="11"/>
  <c r="C266" i="11"/>
  <c r="D266" i="11"/>
  <c r="E266" i="11"/>
  <c r="F266" i="11"/>
  <c r="G266" i="11"/>
  <c r="H241" i="11"/>
  <c r="F78" i="2"/>
  <c r="G78" i="2" s="1"/>
  <c r="F61" i="2"/>
  <c r="F59" i="2"/>
  <c r="H266" i="11" l="1"/>
  <c r="J3" i="2"/>
  <c r="BN3" i="2" s="1"/>
  <c r="J15" i="2"/>
  <c r="BN15" i="2" s="1"/>
  <c r="J5" i="2"/>
  <c r="BN5" i="2" s="1"/>
  <c r="J14" i="2"/>
  <c r="BN14" i="2" s="1"/>
  <c r="J67" i="2"/>
  <c r="BN67" i="2" s="1"/>
  <c r="J79" i="2"/>
  <c r="BN79" i="2" s="1"/>
  <c r="J81" i="2"/>
  <c r="BN81" i="2" s="1"/>
  <c r="J23" i="2"/>
  <c r="BN23" i="2" s="1"/>
  <c r="J66" i="2"/>
  <c r="BN66" i="2" s="1"/>
  <c r="H78" i="2"/>
  <c r="G61" i="2"/>
  <c r="H61" i="2" s="1"/>
  <c r="G59" i="2"/>
  <c r="H59" i="2" s="1"/>
  <c r="AU61" i="2" l="1"/>
  <c r="BE61" i="2"/>
  <c r="AS61" i="2"/>
  <c r="AR61" i="2"/>
  <c r="BH61" i="2"/>
  <c r="AL61" i="2"/>
  <c r="AV61" i="2"/>
  <c r="AQ61" i="2"/>
  <c r="AO61" i="2"/>
  <c r="BD61" i="2"/>
  <c r="BC61" i="2"/>
  <c r="AN61" i="2"/>
  <c r="AK61" i="2"/>
  <c r="BI61" i="2"/>
  <c r="BB61" i="2"/>
  <c r="AM61" i="2"/>
  <c r="BG61" i="2"/>
  <c r="AX61" i="2"/>
  <c r="BA61" i="2"/>
  <c r="BF61" i="2"/>
  <c r="AZ61" i="2"/>
  <c r="AY61" i="2"/>
  <c r="AT61" i="2"/>
  <c r="AP61" i="2"/>
  <c r="AW61" i="2"/>
  <c r="AT59" i="2"/>
  <c r="BA59" i="2"/>
  <c r="AZ59" i="2"/>
  <c r="AS59" i="2"/>
  <c r="AU59" i="2"/>
  <c r="AQ59" i="2"/>
  <c r="AO59" i="2"/>
  <c r="AW59" i="2"/>
  <c r="AV59" i="2"/>
  <c r="BI59" i="2"/>
  <c r="BD59" i="2"/>
  <c r="BC59" i="2"/>
  <c r="BB59" i="2"/>
  <c r="AY59" i="2"/>
  <c r="AM59" i="2"/>
  <c r="BH59" i="2"/>
  <c r="BE59" i="2"/>
  <c r="AP59" i="2"/>
  <c r="AN59" i="2"/>
  <c r="AK59" i="2"/>
  <c r="BG59" i="2"/>
  <c r="BF59" i="2"/>
  <c r="AL59" i="2"/>
  <c r="AX59" i="2"/>
  <c r="AR59" i="2"/>
  <c r="AX78" i="2"/>
  <c r="AS78" i="2"/>
  <c r="AU78" i="2"/>
  <c r="AN78" i="2"/>
  <c r="BF78" i="2"/>
  <c r="BI78" i="2"/>
  <c r="BH78" i="2"/>
  <c r="BA78" i="2"/>
  <c r="BB78" i="2"/>
  <c r="AY78" i="2"/>
  <c r="AV78" i="2"/>
  <c r="AM78" i="2"/>
  <c r="AL78" i="2"/>
  <c r="BE78" i="2"/>
  <c r="AZ78" i="2"/>
  <c r="AW78" i="2"/>
  <c r="AT78" i="2"/>
  <c r="AR78" i="2"/>
  <c r="BD78" i="2"/>
  <c r="BC78" i="2"/>
  <c r="AQ78" i="2"/>
  <c r="AP78" i="2"/>
  <c r="AO78" i="2"/>
  <c r="BG78" i="2"/>
  <c r="AK78" i="2"/>
  <c r="J72" i="2"/>
  <c r="BN72" i="2" s="1"/>
  <c r="R208" i="11"/>
  <c r="BM78" i="2" l="1"/>
  <c r="BM61" i="2"/>
  <c r="BM59" i="2"/>
  <c r="U50" i="11"/>
  <c r="M50" i="11"/>
  <c r="N50" i="11" s="1"/>
  <c r="O50" i="11" s="1"/>
  <c r="P50" i="11" s="1"/>
  <c r="U49" i="11"/>
  <c r="M49" i="11"/>
  <c r="M181" i="11"/>
  <c r="U170" i="11"/>
  <c r="M170" i="11"/>
  <c r="N170" i="11" s="1"/>
  <c r="O170" i="11" s="1"/>
  <c r="P170" i="11" s="1"/>
  <c r="U106" i="11"/>
  <c r="M106" i="11"/>
  <c r="V49" i="11" l="1"/>
  <c r="W49" i="11" s="1"/>
  <c r="V50" i="11"/>
  <c r="W50" i="11" s="1"/>
  <c r="V106" i="11"/>
  <c r="W106" i="11" s="1"/>
  <c r="V170" i="11"/>
  <c r="W170" i="11" s="1"/>
  <c r="N49" i="11"/>
  <c r="O49" i="11" s="1"/>
  <c r="P49" i="11" s="1"/>
  <c r="N181" i="11"/>
  <c r="O181" i="11" s="1"/>
  <c r="P181" i="11" s="1"/>
  <c r="Y181" i="11" s="1"/>
  <c r="N106" i="11"/>
  <c r="O106" i="11" s="1"/>
  <c r="P106" i="11" s="1"/>
  <c r="U105" i="11"/>
  <c r="M105" i="11"/>
  <c r="U97" i="11"/>
  <c r="M97" i="11"/>
  <c r="N97" i="11" s="1"/>
  <c r="O97" i="11" s="1"/>
  <c r="P97" i="11" s="1"/>
  <c r="U93" i="11"/>
  <c r="M93" i="11"/>
  <c r="U8" i="11"/>
  <c r="M8" i="11"/>
  <c r="U148" i="11"/>
  <c r="M148" i="11"/>
  <c r="N148" i="11" s="1"/>
  <c r="O148" i="11" s="1"/>
  <c r="P148" i="11" s="1"/>
  <c r="U7" i="11"/>
  <c r="M7" i="11"/>
  <c r="X106" i="11" l="1"/>
  <c r="Y106" i="11" s="1"/>
  <c r="V148" i="11"/>
  <c r="W148" i="11" s="1"/>
  <c r="X170" i="11"/>
  <c r="X50" i="11"/>
  <c r="Y50" i="11" s="1"/>
  <c r="V8" i="11"/>
  <c r="W8" i="11" s="1"/>
  <c r="X8" i="11" s="1"/>
  <c r="X49" i="11"/>
  <c r="Y49" i="11" s="1"/>
  <c r="V105" i="11"/>
  <c r="V97" i="11"/>
  <c r="W97" i="11" s="1"/>
  <c r="V7" i="11"/>
  <c r="V93" i="11"/>
  <c r="W93" i="11" s="1"/>
  <c r="N105" i="11"/>
  <c r="O105" i="11" s="1"/>
  <c r="P105" i="11" s="1"/>
  <c r="N93" i="11"/>
  <c r="O93" i="11" s="1"/>
  <c r="P93" i="11" s="1"/>
  <c r="N8" i="11"/>
  <c r="O8" i="11" s="1"/>
  <c r="P8" i="11" s="1"/>
  <c r="N7" i="11"/>
  <c r="O7" i="11" s="1"/>
  <c r="P7" i="11" s="1"/>
  <c r="U73" i="11"/>
  <c r="U4" i="11"/>
  <c r="U5" i="11"/>
  <c r="U6" i="11"/>
  <c r="U10" i="11"/>
  <c r="U11" i="11"/>
  <c r="U12" i="11"/>
  <c r="U13" i="11"/>
  <c r="U14" i="11"/>
  <c r="U15" i="11"/>
  <c r="U16" i="11"/>
  <c r="U17" i="11"/>
  <c r="U18" i="11"/>
  <c r="U19" i="11"/>
  <c r="U20" i="11"/>
  <c r="U21" i="11"/>
  <c r="U22" i="11"/>
  <c r="U23" i="11"/>
  <c r="U24" i="11"/>
  <c r="U25" i="11"/>
  <c r="U26" i="11"/>
  <c r="U60" i="11"/>
  <c r="U28" i="11"/>
  <c r="U29" i="11"/>
  <c r="U32" i="11"/>
  <c r="U33" i="11"/>
  <c r="U34" i="11"/>
  <c r="U35" i="11"/>
  <c r="U37" i="11"/>
  <c r="U39" i="11"/>
  <c r="U40" i="11"/>
  <c r="U41" i="11"/>
  <c r="U42" i="11"/>
  <c r="U43" i="11"/>
  <c r="U45" i="11"/>
  <c r="U30" i="11"/>
  <c r="U85" i="11"/>
  <c r="U46" i="11"/>
  <c r="U59" i="11"/>
  <c r="U47" i="11"/>
  <c r="U48" i="11"/>
  <c r="U51" i="11"/>
  <c r="U9" i="11"/>
  <c r="D4" i="12" s="1"/>
  <c r="U52" i="11"/>
  <c r="U53" i="11"/>
  <c r="U54" i="11"/>
  <c r="U55" i="11"/>
  <c r="U56" i="11"/>
  <c r="U57" i="11"/>
  <c r="U58" i="11"/>
  <c r="U27" i="11"/>
  <c r="U61" i="11"/>
  <c r="U62" i="11"/>
  <c r="U63" i="11"/>
  <c r="U64" i="11"/>
  <c r="U65" i="11"/>
  <c r="U66" i="11"/>
  <c r="U67" i="11"/>
  <c r="U68" i="11"/>
  <c r="U69" i="11"/>
  <c r="U70" i="11"/>
  <c r="U71" i="11"/>
  <c r="U72" i="11"/>
  <c r="U3" i="11"/>
  <c r="U74" i="11"/>
  <c r="U191" i="11"/>
  <c r="U76" i="11"/>
  <c r="U77" i="11"/>
  <c r="U78" i="11"/>
  <c r="U79" i="11"/>
  <c r="U80" i="11"/>
  <c r="U81" i="11"/>
  <c r="U82" i="11"/>
  <c r="U83" i="11"/>
  <c r="U84" i="11"/>
  <c r="U38" i="11"/>
  <c r="U87" i="11"/>
  <c r="U88" i="11"/>
  <c r="U89" i="11"/>
  <c r="U90" i="11"/>
  <c r="U91" i="11"/>
  <c r="U92" i="11"/>
  <c r="U94" i="11"/>
  <c r="U95" i="11"/>
  <c r="U96" i="11"/>
  <c r="U98" i="11"/>
  <c r="U75" i="11"/>
  <c r="U101" i="11"/>
  <c r="U102" i="11"/>
  <c r="U103" i="11"/>
  <c r="U104" i="11"/>
  <c r="U107" i="11"/>
  <c r="U108" i="11"/>
  <c r="U109" i="11"/>
  <c r="U110" i="11"/>
  <c r="U112" i="11"/>
  <c r="U99" i="11"/>
  <c r="U114" i="11"/>
  <c r="U115" i="11"/>
  <c r="U116" i="11"/>
  <c r="U117" i="11"/>
  <c r="U118" i="11"/>
  <c r="U119" i="11"/>
  <c r="U120" i="11"/>
  <c r="U121" i="11"/>
  <c r="U122" i="11"/>
  <c r="U123" i="11"/>
  <c r="U124" i="11"/>
  <c r="U125" i="11"/>
  <c r="U126" i="11"/>
  <c r="U127" i="11"/>
  <c r="U128" i="11"/>
  <c r="U129" i="11"/>
  <c r="U130" i="11"/>
  <c r="U131" i="11"/>
  <c r="U132" i="11"/>
  <c r="U133" i="11"/>
  <c r="U134" i="11"/>
  <c r="U135" i="11"/>
  <c r="U136" i="11"/>
  <c r="U137" i="11"/>
  <c r="U138" i="11"/>
  <c r="U139" i="11"/>
  <c r="U140" i="11"/>
  <c r="U141" i="11"/>
  <c r="U142" i="11"/>
  <c r="U143" i="11"/>
  <c r="U144" i="11"/>
  <c r="U145" i="11"/>
  <c r="U146" i="11"/>
  <c r="U147" i="11"/>
  <c r="U149" i="11"/>
  <c r="U150" i="11"/>
  <c r="U151" i="11"/>
  <c r="U152" i="11"/>
  <c r="U153" i="11"/>
  <c r="U154" i="11"/>
  <c r="U155" i="11"/>
  <c r="U156" i="11"/>
  <c r="U157" i="11"/>
  <c r="U159" i="11"/>
  <c r="U160" i="11"/>
  <c r="U161" i="11"/>
  <c r="U162" i="11"/>
  <c r="U163" i="11"/>
  <c r="U165" i="11"/>
  <c r="U166" i="11"/>
  <c r="U167" i="11"/>
  <c r="U168" i="11"/>
  <c r="U169" i="11"/>
  <c r="U172" i="11"/>
  <c r="U173" i="11"/>
  <c r="U174" i="11"/>
  <c r="U175" i="11"/>
  <c r="U176" i="11"/>
  <c r="U177" i="11"/>
  <c r="U178" i="11"/>
  <c r="U180" i="11"/>
  <c r="U182" i="11"/>
  <c r="U183" i="11"/>
  <c r="U184" i="11"/>
  <c r="U185" i="11"/>
  <c r="U186" i="11"/>
  <c r="U187" i="11"/>
  <c r="U113" i="11"/>
  <c r="U188" i="11"/>
  <c r="U189" i="11"/>
  <c r="U190" i="11"/>
  <c r="U192" i="11"/>
  <c r="U193" i="11"/>
  <c r="U194" i="11"/>
  <c r="U195" i="11"/>
  <c r="U2" i="11"/>
  <c r="R79" i="11"/>
  <c r="D6" i="12" l="1"/>
  <c r="D27" i="12" s="1"/>
  <c r="D25" i="12"/>
  <c r="Y170" i="11"/>
  <c r="U210" i="11"/>
  <c r="D2" i="12"/>
  <c r="D5" i="12"/>
  <c r="D3" i="12"/>
  <c r="U209" i="11"/>
  <c r="Y8" i="11"/>
  <c r="X97" i="11"/>
  <c r="Y97" i="11" s="1"/>
  <c r="X93" i="11"/>
  <c r="V183" i="11"/>
  <c r="W183" i="11" s="1"/>
  <c r="V146" i="11"/>
  <c r="W146" i="11" s="1"/>
  <c r="V185" i="11"/>
  <c r="W185" i="11" s="1"/>
  <c r="V166" i="11"/>
  <c r="W166" i="11" s="1"/>
  <c r="V140" i="11"/>
  <c r="W140" i="11" s="1"/>
  <c r="V116" i="11"/>
  <c r="W116" i="11" s="1"/>
  <c r="V67" i="11"/>
  <c r="W67" i="11" s="1"/>
  <c r="V43" i="11"/>
  <c r="W43" i="11" s="1"/>
  <c r="V192" i="11"/>
  <c r="W192" i="11" s="1"/>
  <c r="V156" i="11"/>
  <c r="W156" i="11" s="1"/>
  <c r="V139" i="11"/>
  <c r="W139" i="11" s="1"/>
  <c r="V115" i="11"/>
  <c r="W115" i="11" s="1"/>
  <c r="V96" i="11"/>
  <c r="W96" i="11" s="1"/>
  <c r="V66" i="11"/>
  <c r="W66" i="11" s="1"/>
  <c r="V42" i="11"/>
  <c r="V6" i="11"/>
  <c r="V173" i="11"/>
  <c r="W173" i="11" s="1"/>
  <c r="V130" i="11"/>
  <c r="W130" i="11" s="1"/>
  <c r="V114" i="11"/>
  <c r="W114" i="11" s="1"/>
  <c r="V89" i="11"/>
  <c r="W89" i="11" s="1"/>
  <c r="V56" i="11"/>
  <c r="W56" i="11" s="1"/>
  <c r="V32" i="11"/>
  <c r="W32" i="11" s="1"/>
  <c r="V14" i="11"/>
  <c r="V172" i="11"/>
  <c r="W172" i="11" s="1"/>
  <c r="V145" i="11"/>
  <c r="W145" i="11" s="1"/>
  <c r="V129" i="11"/>
  <c r="W129" i="11" s="1"/>
  <c r="V99" i="11"/>
  <c r="W99" i="11" s="1"/>
  <c r="V4" i="11"/>
  <c r="V2" i="11"/>
  <c r="V153" i="11"/>
  <c r="W153" i="11" s="1"/>
  <c r="V128" i="11"/>
  <c r="W128" i="11" s="1"/>
  <c r="V103" i="11"/>
  <c r="W103" i="11" s="1"/>
  <c r="V79" i="11"/>
  <c r="W79" i="11" s="1"/>
  <c r="V54" i="11"/>
  <c r="W54" i="11" s="1"/>
  <c r="V28" i="11"/>
  <c r="W28" i="11" s="1"/>
  <c r="V73" i="11"/>
  <c r="W73" i="11" s="1"/>
  <c r="V169" i="11"/>
  <c r="W169" i="11" s="1"/>
  <c r="V152" i="11"/>
  <c r="W152" i="11" s="1"/>
  <c r="V143" i="11"/>
  <c r="W143" i="11" s="1"/>
  <c r="V135" i="11"/>
  <c r="W135" i="11" s="1"/>
  <c r="V127" i="11"/>
  <c r="W127" i="11" s="1"/>
  <c r="V119" i="11"/>
  <c r="W119" i="11" s="1"/>
  <c r="V110" i="11"/>
  <c r="W110" i="11" s="1"/>
  <c r="V102" i="11"/>
  <c r="W102" i="11" s="1"/>
  <c r="V38" i="11"/>
  <c r="W38" i="11" s="1"/>
  <c r="V78" i="11"/>
  <c r="V70" i="11"/>
  <c r="W70" i="11" s="1"/>
  <c r="V62" i="11"/>
  <c r="V53" i="11"/>
  <c r="W53" i="11" s="1"/>
  <c r="V85" i="11"/>
  <c r="W85" i="11" s="1"/>
  <c r="V37" i="11"/>
  <c r="W37" i="11" s="1"/>
  <c r="V60" i="11"/>
  <c r="W60" i="11" s="1"/>
  <c r="V19" i="11"/>
  <c r="V11" i="11"/>
  <c r="W11" i="11" s="1"/>
  <c r="V175" i="11"/>
  <c r="W175" i="11" s="1"/>
  <c r="V149" i="11"/>
  <c r="W149" i="11" s="1"/>
  <c r="V124" i="11"/>
  <c r="W124" i="11" s="1"/>
  <c r="V98" i="11"/>
  <c r="W98" i="11" s="1"/>
  <c r="V191" i="11"/>
  <c r="W191" i="11" s="1"/>
  <c r="V58" i="11"/>
  <c r="V24" i="11"/>
  <c r="W24" i="11" s="1"/>
  <c r="W105" i="11"/>
  <c r="X105" i="11" s="1"/>
  <c r="Y105" i="11" s="1"/>
  <c r="V165" i="11"/>
  <c r="W165" i="11" s="1"/>
  <c r="V82" i="11"/>
  <c r="W82" i="11" s="1"/>
  <c r="V57" i="11"/>
  <c r="W57" i="11" s="1"/>
  <c r="V23" i="11"/>
  <c r="W23" i="11" s="1"/>
  <c r="V155" i="11"/>
  <c r="W155" i="11" s="1"/>
  <c r="V3" i="11"/>
  <c r="W3" i="11" s="1"/>
  <c r="V47" i="11"/>
  <c r="W47" i="11" s="1"/>
  <c r="V22" i="11"/>
  <c r="V189" i="11"/>
  <c r="W189" i="11" s="1"/>
  <c r="V163" i="11"/>
  <c r="W163" i="11" s="1"/>
  <c r="V104" i="11"/>
  <c r="W104" i="11" s="1"/>
  <c r="V88" i="11"/>
  <c r="W88" i="11" s="1"/>
  <c r="V72" i="11"/>
  <c r="W72" i="11" s="1"/>
  <c r="V55" i="11"/>
  <c r="W55" i="11" s="1"/>
  <c r="V40" i="11"/>
  <c r="W40" i="11" s="1"/>
  <c r="V21" i="11"/>
  <c r="V180" i="11"/>
  <c r="W180" i="11" s="1"/>
  <c r="V144" i="11"/>
  <c r="W144" i="11" s="1"/>
  <c r="V120" i="11"/>
  <c r="W120" i="11" s="1"/>
  <c r="V94" i="11"/>
  <c r="W94" i="11" s="1"/>
  <c r="V63" i="11"/>
  <c r="W63" i="11" s="1"/>
  <c r="V39" i="11"/>
  <c r="W39" i="11" s="1"/>
  <c r="V20" i="11"/>
  <c r="W20" i="11" s="1"/>
  <c r="V12" i="11"/>
  <c r="V178" i="11"/>
  <c r="W178" i="11" s="1"/>
  <c r="V195" i="11"/>
  <c r="W195" i="11" s="1"/>
  <c r="V177" i="11"/>
  <c r="W177" i="11" s="1"/>
  <c r="V168" i="11"/>
  <c r="W168" i="11" s="1"/>
  <c r="V160" i="11"/>
  <c r="W160" i="11" s="1"/>
  <c r="V151" i="11"/>
  <c r="W151" i="11" s="1"/>
  <c r="V142" i="11"/>
  <c r="W142" i="11" s="1"/>
  <c r="V134" i="11"/>
  <c r="W134" i="11" s="1"/>
  <c r="V126" i="11"/>
  <c r="W126" i="11" s="1"/>
  <c r="V118" i="11"/>
  <c r="W118" i="11" s="1"/>
  <c r="V109" i="11"/>
  <c r="W109" i="11" s="1"/>
  <c r="V101" i="11"/>
  <c r="W101" i="11" s="1"/>
  <c r="V92" i="11"/>
  <c r="W92" i="11" s="1"/>
  <c r="V84" i="11"/>
  <c r="W84" i="11" s="1"/>
  <c r="V77" i="11"/>
  <c r="W77" i="11" s="1"/>
  <c r="V69" i="11"/>
  <c r="W69" i="11" s="1"/>
  <c r="V61" i="11"/>
  <c r="W61" i="11" s="1"/>
  <c r="V52" i="11"/>
  <c r="W52" i="11" s="1"/>
  <c r="V30" i="11"/>
  <c r="W30" i="11" s="1"/>
  <c r="V26" i="11"/>
  <c r="W26" i="11" s="1"/>
  <c r="V18" i="11"/>
  <c r="W18" i="11" s="1"/>
  <c r="V10" i="11"/>
  <c r="X148" i="11"/>
  <c r="Y148" i="11" s="1"/>
  <c r="V193" i="11"/>
  <c r="W193" i="11" s="1"/>
  <c r="V157" i="11"/>
  <c r="W157" i="11" s="1"/>
  <c r="V132" i="11"/>
  <c r="W132" i="11" s="1"/>
  <c r="V107" i="11"/>
  <c r="W107" i="11" s="1"/>
  <c r="V51" i="11"/>
  <c r="W51" i="11" s="1"/>
  <c r="V34" i="11"/>
  <c r="W34" i="11" s="1"/>
  <c r="V16" i="11"/>
  <c r="W16" i="11" s="1"/>
  <c r="V184" i="11"/>
  <c r="W184" i="11" s="1"/>
  <c r="V174" i="11"/>
  <c r="W174" i="11" s="1"/>
  <c r="V147" i="11"/>
  <c r="W147" i="11" s="1"/>
  <c r="V131" i="11"/>
  <c r="W131" i="11" s="1"/>
  <c r="V123" i="11"/>
  <c r="W123" i="11" s="1"/>
  <c r="V90" i="11"/>
  <c r="W90" i="11" s="1"/>
  <c r="V74" i="11"/>
  <c r="W74" i="11" s="1"/>
  <c r="V48" i="11"/>
  <c r="W48" i="11" s="1"/>
  <c r="V33" i="11"/>
  <c r="W33" i="11" s="1"/>
  <c r="V15" i="11"/>
  <c r="W15" i="11" s="1"/>
  <c r="V190" i="11"/>
  <c r="W190" i="11" s="1"/>
  <c r="V138" i="11"/>
  <c r="W138" i="11" s="1"/>
  <c r="V122" i="11"/>
  <c r="W122" i="11" s="1"/>
  <c r="V81" i="11"/>
  <c r="W81" i="11" s="1"/>
  <c r="V65" i="11"/>
  <c r="W65" i="11" s="1"/>
  <c r="V41" i="11"/>
  <c r="W41" i="11" s="1"/>
  <c r="V5" i="11"/>
  <c r="W5" i="11" s="1"/>
  <c r="V182" i="11"/>
  <c r="W182" i="11" s="1"/>
  <c r="V154" i="11"/>
  <c r="W154" i="11" s="1"/>
  <c r="V137" i="11"/>
  <c r="W137" i="11" s="1"/>
  <c r="V121" i="11"/>
  <c r="V95" i="11"/>
  <c r="W95" i="11" s="1"/>
  <c r="V80" i="11"/>
  <c r="W80" i="11" s="1"/>
  <c r="V64" i="11"/>
  <c r="W64" i="11" s="1"/>
  <c r="V59" i="11"/>
  <c r="W59" i="11" s="1"/>
  <c r="V29" i="11"/>
  <c r="V13" i="11"/>
  <c r="W13" i="11" s="1"/>
  <c r="V188" i="11"/>
  <c r="W188" i="11" s="1"/>
  <c r="V162" i="11"/>
  <c r="W162" i="11" s="1"/>
  <c r="V136" i="11"/>
  <c r="V112" i="11"/>
  <c r="W112" i="11" s="1"/>
  <c r="V87" i="11"/>
  <c r="W87" i="11" s="1"/>
  <c r="V71" i="11"/>
  <c r="W71" i="11" s="1"/>
  <c r="V46" i="11"/>
  <c r="V113" i="11"/>
  <c r="W113" i="11" s="1"/>
  <c r="V161" i="11"/>
  <c r="W161" i="11" s="1"/>
  <c r="V187" i="11"/>
  <c r="W187" i="11" s="1"/>
  <c r="V194" i="11"/>
  <c r="W194" i="11" s="1"/>
  <c r="V186" i="11"/>
  <c r="W186" i="11" s="1"/>
  <c r="V176" i="11"/>
  <c r="W176" i="11" s="1"/>
  <c r="V167" i="11"/>
  <c r="W167" i="11" s="1"/>
  <c r="V159" i="11"/>
  <c r="W159" i="11" s="1"/>
  <c r="V150" i="11"/>
  <c r="W150" i="11" s="1"/>
  <c r="V141" i="11"/>
  <c r="W141" i="11" s="1"/>
  <c r="V133" i="11"/>
  <c r="W133" i="11" s="1"/>
  <c r="V125" i="11"/>
  <c r="W125" i="11" s="1"/>
  <c r="V117" i="11"/>
  <c r="W117" i="11" s="1"/>
  <c r="V108" i="11"/>
  <c r="W108" i="11" s="1"/>
  <c r="V75" i="11"/>
  <c r="W75" i="11" s="1"/>
  <c r="V91" i="11"/>
  <c r="W91" i="11" s="1"/>
  <c r="V83" i="11"/>
  <c r="W83" i="11" s="1"/>
  <c r="V76" i="11"/>
  <c r="W76" i="11" s="1"/>
  <c r="V68" i="11"/>
  <c r="W68" i="11" s="1"/>
  <c r="V27" i="11"/>
  <c r="V9" i="11"/>
  <c r="W9" i="11" s="1"/>
  <c r="V45" i="11"/>
  <c r="W45" i="11" s="1"/>
  <c r="V35" i="11"/>
  <c r="W35" i="11" s="1"/>
  <c r="V25" i="11"/>
  <c r="V17" i="11"/>
  <c r="W7" i="11"/>
  <c r="X7" i="11" s="1"/>
  <c r="Y7" i="11" s="1"/>
  <c r="D24" i="12" l="1"/>
  <c r="D26" i="12"/>
  <c r="D23" i="12"/>
  <c r="W22" i="11"/>
  <c r="X22" i="11" s="1"/>
  <c r="F213" i="11" s="1"/>
  <c r="V210" i="11"/>
  <c r="Y93" i="11"/>
  <c r="B218" i="11"/>
  <c r="V209" i="11"/>
  <c r="X66" i="11"/>
  <c r="X195" i="11"/>
  <c r="X101" i="11"/>
  <c r="X3" i="11"/>
  <c r="X76" i="11"/>
  <c r="X15" i="11"/>
  <c r="X108" i="11"/>
  <c r="X153" i="11"/>
  <c r="X150" i="11"/>
  <c r="X107" i="11"/>
  <c r="X163" i="11"/>
  <c r="X23" i="11"/>
  <c r="X172" i="11"/>
  <c r="X168" i="11"/>
  <c r="X139" i="11"/>
  <c r="X149" i="11"/>
  <c r="B226" i="11" s="1"/>
  <c r="X16" i="11"/>
  <c r="X140" i="11"/>
  <c r="X185" i="11"/>
  <c r="X115" i="11"/>
  <c r="X104" i="11"/>
  <c r="X74" i="11"/>
  <c r="X24" i="11"/>
  <c r="X175" i="11"/>
  <c r="X28" i="11"/>
  <c r="X80" i="11"/>
  <c r="X143" i="11"/>
  <c r="X94" i="11"/>
  <c r="X99" i="11"/>
  <c r="X141" i="11"/>
  <c r="X187" i="11"/>
  <c r="X91" i="11"/>
  <c r="X133" i="11"/>
  <c r="X162" i="11"/>
  <c r="X5" i="11"/>
  <c r="X51" i="11"/>
  <c r="X160" i="11"/>
  <c r="X124" i="11"/>
  <c r="X119" i="11"/>
  <c r="X128" i="11"/>
  <c r="X173" i="11"/>
  <c r="X67" i="11"/>
  <c r="X90" i="11"/>
  <c r="X77" i="11"/>
  <c r="X120" i="11"/>
  <c r="X57" i="11"/>
  <c r="F214" i="11" s="1"/>
  <c r="X37" i="11"/>
  <c r="X54" i="11"/>
  <c r="X129" i="11"/>
  <c r="X156" i="11"/>
  <c r="X68" i="11"/>
  <c r="X75" i="11"/>
  <c r="X186" i="11"/>
  <c r="X188" i="11"/>
  <c r="B235" i="11" s="1"/>
  <c r="X55" i="11"/>
  <c r="X88" i="11"/>
  <c r="X82" i="11"/>
  <c r="X191" i="11"/>
  <c r="X102" i="11"/>
  <c r="X79" i="11"/>
  <c r="D217" i="11" s="1"/>
  <c r="X145" i="11"/>
  <c r="X114" i="11"/>
  <c r="X20" i="11"/>
  <c r="X45" i="11"/>
  <c r="X83" i="11"/>
  <c r="X159" i="11"/>
  <c r="X59" i="11"/>
  <c r="X33" i="11"/>
  <c r="X123" i="11"/>
  <c r="G222" i="11" s="1"/>
  <c r="X34" i="11"/>
  <c r="X132" i="11"/>
  <c r="G223" i="11" s="1"/>
  <c r="X30" i="11"/>
  <c r="X151" i="11"/>
  <c r="X180" i="11"/>
  <c r="X53" i="11"/>
  <c r="X43" i="11"/>
  <c r="X176" i="11"/>
  <c r="X161" i="11"/>
  <c r="X71" i="11"/>
  <c r="W121" i="11"/>
  <c r="X121" i="11" s="1"/>
  <c r="X190" i="11"/>
  <c r="X131" i="11"/>
  <c r="X69" i="11"/>
  <c r="F215" i="11" s="1"/>
  <c r="X134" i="11"/>
  <c r="X178" i="11"/>
  <c r="B232" i="11" s="1"/>
  <c r="X63" i="11"/>
  <c r="X72" i="11"/>
  <c r="X189" i="11"/>
  <c r="C235" i="11" s="1"/>
  <c r="X11" i="11"/>
  <c r="X85" i="11"/>
  <c r="W78" i="11"/>
  <c r="X78" i="11" s="1"/>
  <c r="X110" i="11"/>
  <c r="W4" i="11"/>
  <c r="X4" i="11" s="1"/>
  <c r="X89" i="11"/>
  <c r="W6" i="11"/>
  <c r="X6" i="11" s="1"/>
  <c r="X146" i="11"/>
  <c r="W46" i="11"/>
  <c r="X46" i="11" s="1"/>
  <c r="W10" i="11"/>
  <c r="X10" i="11" s="1"/>
  <c r="W58" i="11"/>
  <c r="X58" i="11" s="1"/>
  <c r="W19" i="11"/>
  <c r="X19" i="11" s="1"/>
  <c r="W17" i="11"/>
  <c r="X17" i="11" s="1"/>
  <c r="X9" i="11"/>
  <c r="X117" i="11"/>
  <c r="B221" i="11" s="1"/>
  <c r="X113" i="11"/>
  <c r="X87" i="11"/>
  <c r="X64" i="11"/>
  <c r="X137" i="11"/>
  <c r="X41" i="11"/>
  <c r="X122" i="11"/>
  <c r="X147" i="11"/>
  <c r="C226" i="11" s="1"/>
  <c r="X109" i="11"/>
  <c r="B220" i="11" s="1"/>
  <c r="X142" i="11"/>
  <c r="X177" i="11"/>
  <c r="W12" i="11"/>
  <c r="X12" i="11" s="1"/>
  <c r="X155" i="11"/>
  <c r="X165" i="11"/>
  <c r="X38" i="11"/>
  <c r="X152" i="11"/>
  <c r="B227" i="11" s="1"/>
  <c r="X166" i="11"/>
  <c r="G230" i="11" s="1"/>
  <c r="X183" i="11"/>
  <c r="W21" i="11"/>
  <c r="X21" i="11" s="1"/>
  <c r="W14" i="11"/>
  <c r="X14" i="11" s="1"/>
  <c r="W42" i="11"/>
  <c r="X42" i="11" s="1"/>
  <c r="W25" i="11"/>
  <c r="X25" i="11" s="1"/>
  <c r="W27" i="11"/>
  <c r="X27" i="11" s="1"/>
  <c r="X125" i="11"/>
  <c r="X194" i="11"/>
  <c r="C237" i="11" s="1"/>
  <c r="X112" i="11"/>
  <c r="X13" i="11"/>
  <c r="X154" i="11"/>
  <c r="X65" i="11"/>
  <c r="X138" i="11"/>
  <c r="X174" i="11"/>
  <c r="X157" i="11"/>
  <c r="X18" i="11"/>
  <c r="X52" i="11"/>
  <c r="X84" i="11"/>
  <c r="X118" i="11"/>
  <c r="X40" i="11"/>
  <c r="X47" i="11"/>
  <c r="X60" i="11"/>
  <c r="B214" i="11" s="1"/>
  <c r="W62" i="11"/>
  <c r="X62" i="11" s="1"/>
  <c r="X127" i="11"/>
  <c r="X169" i="11"/>
  <c r="F231" i="11" s="1"/>
  <c r="X32" i="11"/>
  <c r="X130" i="11"/>
  <c r="W2" i="11"/>
  <c r="X35" i="11"/>
  <c r="X167" i="11"/>
  <c r="W136" i="11"/>
  <c r="X136" i="11" s="1"/>
  <c r="W29" i="11"/>
  <c r="X29" i="11" s="1"/>
  <c r="X95" i="11"/>
  <c r="X182" i="11"/>
  <c r="B233" i="11" s="1"/>
  <c r="X81" i="11"/>
  <c r="X48" i="11"/>
  <c r="X184" i="11"/>
  <c r="X193" i="11"/>
  <c r="X26" i="11"/>
  <c r="X61" i="11"/>
  <c r="X92" i="11"/>
  <c r="X126" i="11"/>
  <c r="X39" i="11"/>
  <c r="X144" i="11"/>
  <c r="X98" i="11"/>
  <c r="B219" i="11" s="1"/>
  <c r="X70" i="11"/>
  <c r="X135" i="11"/>
  <c r="X73" i="11"/>
  <c r="C216" i="11" s="1"/>
  <c r="X103" i="11"/>
  <c r="X56" i="11"/>
  <c r="X96" i="11"/>
  <c r="X192" i="11"/>
  <c r="X116" i="11"/>
  <c r="M206" i="11"/>
  <c r="M175" i="11"/>
  <c r="B222" i="11" l="1"/>
  <c r="C236" i="11"/>
  <c r="C224" i="11"/>
  <c r="C231" i="11"/>
  <c r="C223" i="11"/>
  <c r="C215" i="11"/>
  <c r="B215" i="11"/>
  <c r="W210" i="11"/>
  <c r="C219" i="11"/>
  <c r="C214" i="11"/>
  <c r="C232" i="11"/>
  <c r="H232" i="11" s="1"/>
  <c r="U3" i="16" s="1"/>
  <c r="C218" i="11"/>
  <c r="C220" i="11"/>
  <c r="B230" i="11"/>
  <c r="C227" i="11"/>
  <c r="H227" i="11" s="1"/>
  <c r="P3" i="16" s="1"/>
  <c r="B217" i="11"/>
  <c r="C221" i="11"/>
  <c r="C213" i="11"/>
  <c r="G213" i="11"/>
  <c r="G238" i="11" s="1"/>
  <c r="K6" i="12" s="1"/>
  <c r="D213" i="11"/>
  <c r="D238" i="11" s="1"/>
  <c r="K4" i="12" s="1"/>
  <c r="C229" i="11"/>
  <c r="H229" i="11" s="1"/>
  <c r="R3" i="16" s="1"/>
  <c r="C228" i="11"/>
  <c r="C233" i="11"/>
  <c r="C225" i="11"/>
  <c r="H225" i="11" s="1"/>
  <c r="N3" i="16" s="1"/>
  <c r="B231" i="11"/>
  <c r="C222" i="11"/>
  <c r="C217" i="11"/>
  <c r="B228" i="11"/>
  <c r="B223" i="11"/>
  <c r="C234" i="11"/>
  <c r="H234" i="11" s="1"/>
  <c r="W3" i="16" s="1"/>
  <c r="C230" i="11"/>
  <c r="W209" i="11"/>
  <c r="H237" i="11"/>
  <c r="Z3" i="16" s="1"/>
  <c r="H224" i="11"/>
  <c r="M3" i="16" s="1"/>
  <c r="H226" i="11"/>
  <c r="O3" i="16" s="1"/>
  <c r="H235" i="11"/>
  <c r="X3" i="16" s="1"/>
  <c r="H216" i="11"/>
  <c r="E3" i="16" s="1"/>
  <c r="H236" i="11"/>
  <c r="Y3" i="16" s="1"/>
  <c r="E238" i="11"/>
  <c r="K7" i="12" s="1"/>
  <c r="X2" i="11"/>
  <c r="N206" i="11"/>
  <c r="O206" i="11" s="1"/>
  <c r="P206" i="11" s="1"/>
  <c r="Y206" i="11" s="1"/>
  <c r="N175" i="11"/>
  <c r="O175" i="11" s="1"/>
  <c r="P175" i="11" s="1"/>
  <c r="Y175" i="11" s="1"/>
  <c r="X210" i="11" l="1"/>
  <c r="B213" i="11"/>
  <c r="X209" i="11"/>
  <c r="H2" i="12" s="1"/>
  <c r="C238" i="11"/>
  <c r="K2" i="12" s="1"/>
  <c r="H219" i="11"/>
  <c r="H3" i="16" s="1"/>
  <c r="H214" i="11"/>
  <c r="C3" i="16" s="1"/>
  <c r="H220" i="11"/>
  <c r="I3" i="16" s="1"/>
  <c r="H231" i="11"/>
  <c r="T3" i="16" s="1"/>
  <c r="H228" i="11"/>
  <c r="Q3" i="16" s="1"/>
  <c r="H217" i="11"/>
  <c r="F3" i="16" s="1"/>
  <c r="H215" i="11"/>
  <c r="D3" i="16" s="1"/>
  <c r="H221" i="11"/>
  <c r="J3" i="16" s="1"/>
  <c r="H223" i="11"/>
  <c r="L3" i="16" s="1"/>
  <c r="F238" i="11"/>
  <c r="K5" i="12" s="1"/>
  <c r="H230" i="11"/>
  <c r="S3" i="16" s="1"/>
  <c r="H218" i="11"/>
  <c r="G3" i="16" s="1"/>
  <c r="H233" i="11"/>
  <c r="V3" i="16" s="1"/>
  <c r="H222" i="11"/>
  <c r="K3" i="16" s="1"/>
  <c r="M115" i="11"/>
  <c r="H213" i="11" l="1"/>
  <c r="B238" i="11"/>
  <c r="K3" i="12" s="1"/>
  <c r="K9" i="12" s="1"/>
  <c r="N115" i="11"/>
  <c r="O115" i="11" s="1"/>
  <c r="P115" i="11" s="1"/>
  <c r="Y115" i="11" s="1"/>
  <c r="F2" i="2"/>
  <c r="G2" i="2" s="1"/>
  <c r="F3" i="2"/>
  <c r="G3" i="2" s="1"/>
  <c r="F4" i="2"/>
  <c r="G4" i="2" s="1"/>
  <c r="F5" i="2"/>
  <c r="G5" i="2" s="1"/>
  <c r="F6" i="2"/>
  <c r="G6" i="2" s="1"/>
  <c r="F7" i="2"/>
  <c r="G7" i="2" s="1"/>
  <c r="F8" i="2"/>
  <c r="G8" i="2" s="1"/>
  <c r="F9" i="2"/>
  <c r="G9" i="2" s="1"/>
  <c r="F10" i="2"/>
  <c r="G10" i="2" s="1"/>
  <c r="F11" i="2"/>
  <c r="G11" i="2" s="1"/>
  <c r="F12" i="2"/>
  <c r="G12" i="2" s="1"/>
  <c r="F13" i="2"/>
  <c r="G13" i="2" s="1"/>
  <c r="F14" i="2"/>
  <c r="G14" i="2" s="1"/>
  <c r="F15" i="2"/>
  <c r="G15" i="2" s="1"/>
  <c r="F16" i="2"/>
  <c r="G16" i="2" s="1"/>
  <c r="F17" i="2"/>
  <c r="G17" i="2" s="1"/>
  <c r="F18" i="2"/>
  <c r="G18" i="2" s="1"/>
  <c r="F19" i="2"/>
  <c r="G19" i="2" s="1"/>
  <c r="F20" i="2"/>
  <c r="G20" i="2" s="1"/>
  <c r="F21" i="2"/>
  <c r="G21" i="2" s="1"/>
  <c r="F22" i="2"/>
  <c r="G22" i="2" s="1"/>
  <c r="F23" i="2"/>
  <c r="G23" i="2" s="1"/>
  <c r="F24" i="2"/>
  <c r="G24" i="2" s="1"/>
  <c r="F25" i="2"/>
  <c r="G25" i="2" s="1"/>
  <c r="F26" i="2"/>
  <c r="G26" i="2" s="1"/>
  <c r="F27" i="2"/>
  <c r="G27" i="2" s="1"/>
  <c r="F28" i="2"/>
  <c r="G28" i="2" s="1"/>
  <c r="F29" i="2"/>
  <c r="G29" i="2" s="1"/>
  <c r="F30" i="2"/>
  <c r="G30" i="2" s="1"/>
  <c r="F31" i="2"/>
  <c r="G31" i="2" s="1"/>
  <c r="F32" i="2"/>
  <c r="G32" i="2" s="1"/>
  <c r="F33" i="2"/>
  <c r="G33" i="2" s="1"/>
  <c r="F34" i="2"/>
  <c r="G34" i="2" s="1"/>
  <c r="F35" i="2"/>
  <c r="G35" i="2" s="1"/>
  <c r="F36" i="2"/>
  <c r="G36" i="2" s="1"/>
  <c r="F37" i="2"/>
  <c r="G37" i="2" s="1"/>
  <c r="F38" i="2"/>
  <c r="G38" i="2" s="1"/>
  <c r="F39" i="2"/>
  <c r="G39" i="2" s="1"/>
  <c r="F40" i="2"/>
  <c r="G40" i="2" s="1"/>
  <c r="F41" i="2"/>
  <c r="G41" i="2" s="1"/>
  <c r="F42" i="2"/>
  <c r="G42" i="2" s="1"/>
  <c r="F43" i="2"/>
  <c r="G43" i="2" s="1"/>
  <c r="F44" i="2"/>
  <c r="G44" i="2" s="1"/>
  <c r="F45" i="2"/>
  <c r="G45" i="2" s="1"/>
  <c r="F46" i="2"/>
  <c r="G46" i="2" s="1"/>
  <c r="F47" i="2"/>
  <c r="G47" i="2" s="1"/>
  <c r="F48" i="2"/>
  <c r="G48" i="2" s="1"/>
  <c r="F49" i="2"/>
  <c r="G49" i="2" s="1"/>
  <c r="F50" i="2"/>
  <c r="G50" i="2" s="1"/>
  <c r="F51" i="2"/>
  <c r="G51" i="2" s="1"/>
  <c r="F52" i="2"/>
  <c r="G52" i="2" s="1"/>
  <c r="F53" i="2"/>
  <c r="G53" i="2" s="1"/>
  <c r="F54" i="2"/>
  <c r="G54" i="2" s="1"/>
  <c r="F55" i="2"/>
  <c r="G55" i="2" s="1"/>
  <c r="F56" i="2"/>
  <c r="G56" i="2" s="1"/>
  <c r="F57" i="2"/>
  <c r="G57" i="2" s="1"/>
  <c r="F58" i="2"/>
  <c r="G58" i="2" s="1"/>
  <c r="F60" i="2"/>
  <c r="G60" i="2" s="1"/>
  <c r="F62" i="2"/>
  <c r="G62" i="2" s="1"/>
  <c r="F63" i="2"/>
  <c r="G63" i="2" s="1"/>
  <c r="F64" i="2"/>
  <c r="G64" i="2" s="1"/>
  <c r="F65" i="2"/>
  <c r="G65" i="2" s="1"/>
  <c r="F66" i="2"/>
  <c r="G66" i="2" s="1"/>
  <c r="F67" i="2"/>
  <c r="G67" i="2" s="1"/>
  <c r="F68" i="2"/>
  <c r="G68" i="2" s="1"/>
  <c r="F69" i="2"/>
  <c r="G69" i="2" s="1"/>
  <c r="F70" i="2"/>
  <c r="G70" i="2" s="1"/>
  <c r="F71" i="2"/>
  <c r="G71" i="2" s="1"/>
  <c r="F72" i="2"/>
  <c r="G72" i="2" s="1"/>
  <c r="F73" i="2"/>
  <c r="G73" i="2" s="1"/>
  <c r="F74" i="2"/>
  <c r="G74" i="2" s="1"/>
  <c r="F75" i="2"/>
  <c r="G75" i="2" s="1"/>
  <c r="F76" i="2"/>
  <c r="G76" i="2" s="1"/>
  <c r="F77" i="2"/>
  <c r="G77" i="2" s="1"/>
  <c r="F79" i="2"/>
  <c r="G79" i="2" s="1"/>
  <c r="F80" i="2"/>
  <c r="G80" i="2" s="1"/>
  <c r="F81" i="2"/>
  <c r="G81" i="2" s="1"/>
  <c r="F82" i="2"/>
  <c r="G82" i="2" s="1"/>
  <c r="F83" i="2"/>
  <c r="G83" i="2" s="1"/>
  <c r="F84" i="2"/>
  <c r="G84" i="2" s="1"/>
  <c r="F85" i="2"/>
  <c r="G85" i="2" s="1"/>
  <c r="F86" i="2"/>
  <c r="G86" i="2" s="1"/>
  <c r="F87" i="2"/>
  <c r="G87" i="2" s="1"/>
  <c r="F88" i="2"/>
  <c r="G88" i="2" s="1"/>
  <c r="F89" i="2"/>
  <c r="G89" i="2" s="1"/>
  <c r="F90" i="2"/>
  <c r="G90" i="2" s="1"/>
  <c r="F91" i="2"/>
  <c r="G91" i="2" s="1"/>
  <c r="F92" i="2"/>
  <c r="G92" i="2" s="1"/>
  <c r="F93" i="2"/>
  <c r="G93" i="2" s="1"/>
  <c r="F94" i="2"/>
  <c r="G94" i="2" s="1"/>
  <c r="F95" i="2"/>
  <c r="G95" i="2" s="1"/>
  <c r="F96" i="2"/>
  <c r="G96" i="2" s="1"/>
  <c r="F97" i="2"/>
  <c r="G97" i="2" s="1"/>
  <c r="F98" i="2"/>
  <c r="G98" i="2" s="1"/>
  <c r="F99" i="2"/>
  <c r="G99" i="2" s="1"/>
  <c r="F100" i="2"/>
  <c r="G100" i="2" s="1"/>
  <c r="F101" i="2"/>
  <c r="G101" i="2" s="1"/>
  <c r="F102" i="2"/>
  <c r="G102" i="2" s="1"/>
  <c r="F103" i="2"/>
  <c r="G103" i="2" s="1"/>
  <c r="F104" i="2"/>
  <c r="G104" i="2" s="1"/>
  <c r="F105" i="2"/>
  <c r="G105" i="2" s="1"/>
  <c r="F106" i="2"/>
  <c r="G106" i="2" s="1"/>
  <c r="F107" i="2"/>
  <c r="G107" i="2" s="1"/>
  <c r="F108" i="2"/>
  <c r="G108" i="2" s="1"/>
  <c r="F109" i="2"/>
  <c r="G109" i="2" s="1"/>
  <c r="F110" i="2"/>
  <c r="G110" i="2" s="1"/>
  <c r="F111" i="2"/>
  <c r="G111" i="2" s="1"/>
  <c r="F112" i="2"/>
  <c r="G112" i="2" s="1"/>
  <c r="F113" i="2"/>
  <c r="G113" i="2" s="1"/>
  <c r="F114" i="2"/>
  <c r="G114" i="2" s="1"/>
  <c r="F115" i="2"/>
  <c r="G115" i="2" s="1"/>
  <c r="F116" i="2"/>
  <c r="G116" i="2" s="1"/>
  <c r="F117" i="2"/>
  <c r="G117" i="2" s="1"/>
  <c r="F118" i="2"/>
  <c r="G118" i="2" s="1"/>
  <c r="F119" i="2"/>
  <c r="G119" i="2" s="1"/>
  <c r="F120" i="2"/>
  <c r="G120" i="2" s="1"/>
  <c r="F121" i="2"/>
  <c r="G121" i="2" s="1"/>
  <c r="F122" i="2"/>
  <c r="G122" i="2" s="1"/>
  <c r="F123" i="2"/>
  <c r="G123" i="2" s="1"/>
  <c r="F124" i="2"/>
  <c r="G124" i="2" s="1"/>
  <c r="F125" i="2"/>
  <c r="G125" i="2" s="1"/>
  <c r="F126" i="2"/>
  <c r="G126" i="2" s="1"/>
  <c r="F127" i="2"/>
  <c r="G127" i="2" s="1"/>
  <c r="F128" i="2"/>
  <c r="G128" i="2" s="1"/>
  <c r="F129" i="2"/>
  <c r="G129" i="2" s="1"/>
  <c r="F130" i="2"/>
  <c r="G130" i="2" s="1"/>
  <c r="H238" i="11" l="1"/>
  <c r="B3" i="16"/>
  <c r="M157" i="11"/>
  <c r="M208" i="11"/>
  <c r="N208" i="11" s="1"/>
  <c r="O208" i="11" s="1"/>
  <c r="P208" i="11" s="1"/>
  <c r="Y208" i="11" s="1"/>
  <c r="M174" i="11"/>
  <c r="M188" i="11"/>
  <c r="M207" i="11"/>
  <c r="M205" i="11"/>
  <c r="M35" i="11"/>
  <c r="N35" i="11" s="1"/>
  <c r="M30" i="11"/>
  <c r="AA3" i="16" l="1"/>
  <c r="N174" i="11"/>
  <c r="O174" i="11" s="1"/>
  <c r="P174" i="11" s="1"/>
  <c r="Y174" i="11" s="1"/>
  <c r="N205" i="11"/>
  <c r="O205" i="11" s="1"/>
  <c r="P205" i="11" s="1"/>
  <c r="Y205" i="11" s="1"/>
  <c r="N207" i="11"/>
  <c r="O207" i="11" s="1"/>
  <c r="P207" i="11" s="1"/>
  <c r="Y207" i="11" s="1"/>
  <c r="N157" i="11"/>
  <c r="O157" i="11" s="1"/>
  <c r="P157" i="11" s="1"/>
  <c r="Y157" i="11" s="1"/>
  <c r="N188" i="11"/>
  <c r="O188" i="11" s="1"/>
  <c r="P188" i="11" s="1"/>
  <c r="Y188" i="11" s="1"/>
  <c r="O35" i="11"/>
  <c r="P35" i="11" s="1"/>
  <c r="Y35" i="11" s="1"/>
  <c r="N30" i="11"/>
  <c r="O30" i="11" s="1"/>
  <c r="P30" i="11" s="1"/>
  <c r="Y30" i="11" s="1"/>
  <c r="J2" i="2" l="1"/>
  <c r="BN2" i="2" s="1"/>
  <c r="BN131" i="2" s="1"/>
  <c r="M120" i="11" l="1"/>
  <c r="M114" i="11"/>
  <c r="N114" i="11" s="1"/>
  <c r="M98" i="11"/>
  <c r="N98" i="11" s="1"/>
  <c r="O98" i="11" s="1"/>
  <c r="P98" i="11" s="1"/>
  <c r="Y98" i="11" s="1"/>
  <c r="N120" i="11" l="1"/>
  <c r="O120" i="11" s="1"/>
  <c r="P120" i="11" s="1"/>
  <c r="Y120" i="11" s="1"/>
  <c r="O114" i="11"/>
  <c r="P114" i="11" s="1"/>
  <c r="Y114" i="11" s="1"/>
  <c r="M79" i="11" l="1"/>
  <c r="M96" i="11"/>
  <c r="M92" i="11"/>
  <c r="M89" i="11"/>
  <c r="M77" i="11"/>
  <c r="N77" i="11" s="1"/>
  <c r="O77" i="11" s="1"/>
  <c r="P77" i="11" s="1"/>
  <c r="Y77" i="11" s="1"/>
  <c r="M48" i="11"/>
  <c r="M73" i="11"/>
  <c r="N79" i="11" l="1"/>
  <c r="O79" i="11" s="1"/>
  <c r="P79" i="11" s="1"/>
  <c r="Y79" i="11" s="1"/>
  <c r="N96" i="11"/>
  <c r="O96" i="11" s="1"/>
  <c r="P96" i="11" s="1"/>
  <c r="Y96" i="11" s="1"/>
  <c r="N89" i="11"/>
  <c r="O89" i="11" s="1"/>
  <c r="P89" i="11" s="1"/>
  <c r="Y89" i="11" s="1"/>
  <c r="N92" i="11"/>
  <c r="O92" i="11" s="1"/>
  <c r="P92" i="11" s="1"/>
  <c r="Y92" i="11" s="1"/>
  <c r="N48" i="11"/>
  <c r="O48" i="11" s="1"/>
  <c r="P48" i="11" s="1"/>
  <c r="Y48" i="11" s="1"/>
  <c r="N73" i="11"/>
  <c r="O73" i="11" s="1"/>
  <c r="P73" i="11" s="1"/>
  <c r="Y73" i="11" s="1"/>
  <c r="M11" i="11"/>
  <c r="E6" i="12" l="1"/>
  <c r="N11" i="11"/>
  <c r="O11" i="11" s="1"/>
  <c r="P11" i="11" s="1"/>
  <c r="Y11" i="11" s="1"/>
  <c r="F6" i="12" l="1"/>
  <c r="F27" i="12" s="1"/>
  <c r="E27" i="12"/>
  <c r="M135" i="11"/>
  <c r="N135" i="11" s="1"/>
  <c r="O135" i="11" s="1"/>
  <c r="P135" i="11" s="1"/>
  <c r="Y135" i="11" s="1"/>
  <c r="G6" i="12" l="1"/>
  <c r="G27" i="12" s="1"/>
  <c r="M201" i="11"/>
  <c r="M195" i="11"/>
  <c r="N195" i="11" s="1"/>
  <c r="M194" i="11"/>
  <c r="N194" i="11" s="1"/>
  <c r="O194" i="11" s="1"/>
  <c r="P194" i="11" s="1"/>
  <c r="Y194" i="11" s="1"/>
  <c r="M193" i="11"/>
  <c r="M192" i="11"/>
  <c r="N192" i="11" s="1"/>
  <c r="M189" i="11"/>
  <c r="N189" i="11" s="1"/>
  <c r="O189" i="11" s="1"/>
  <c r="P189" i="11" s="1"/>
  <c r="Y189" i="11" s="1"/>
  <c r="M103" i="11"/>
  <c r="M113" i="11"/>
  <c r="M187" i="11"/>
  <c r="N187" i="11" s="1"/>
  <c r="O187" i="11" s="1"/>
  <c r="P187" i="11" s="1"/>
  <c r="Y187" i="11" s="1"/>
  <c r="M186" i="11"/>
  <c r="N186" i="11" s="1"/>
  <c r="M185" i="11"/>
  <c r="M184" i="11"/>
  <c r="N184" i="11" s="1"/>
  <c r="M183" i="11"/>
  <c r="N183" i="11" s="1"/>
  <c r="O183" i="11" s="1"/>
  <c r="P183" i="11" s="1"/>
  <c r="Y183" i="11" s="1"/>
  <c r="M182" i="11"/>
  <c r="N182" i="11" s="1"/>
  <c r="O182" i="11" s="1"/>
  <c r="P182" i="11" s="1"/>
  <c r="Y182" i="11" s="1"/>
  <c r="M178" i="11"/>
  <c r="M180" i="11"/>
  <c r="M177" i="11"/>
  <c r="N177" i="11" s="1"/>
  <c r="O177" i="11" s="1"/>
  <c r="P177" i="11" s="1"/>
  <c r="Y177" i="11" s="1"/>
  <c r="M176" i="11"/>
  <c r="N176" i="11" s="1"/>
  <c r="M173" i="11"/>
  <c r="M169" i="11"/>
  <c r="N169" i="11" s="1"/>
  <c r="M172" i="11"/>
  <c r="N172" i="11" s="1"/>
  <c r="O172" i="11" s="1"/>
  <c r="P172" i="11" s="1"/>
  <c r="Y172" i="11" s="1"/>
  <c r="M166" i="11"/>
  <c r="M165" i="11"/>
  <c r="M163" i="11"/>
  <c r="M167" i="11"/>
  <c r="N167" i="11" s="1"/>
  <c r="M94" i="11"/>
  <c r="N94" i="11" s="1"/>
  <c r="M161" i="11"/>
  <c r="N161" i="11" s="1"/>
  <c r="O161" i="11" s="1"/>
  <c r="P161" i="11" s="1"/>
  <c r="Y161" i="11" s="1"/>
  <c r="M160" i="11"/>
  <c r="M159" i="11"/>
  <c r="M156" i="11"/>
  <c r="M155" i="11"/>
  <c r="N155" i="11" s="1"/>
  <c r="O155" i="11" s="1"/>
  <c r="P155" i="11" s="1"/>
  <c r="Y155" i="11" s="1"/>
  <c r="M154" i="11"/>
  <c r="M153" i="11"/>
  <c r="M152" i="11"/>
  <c r="N152" i="11" s="1"/>
  <c r="O152" i="11" s="1"/>
  <c r="P152" i="11" s="1"/>
  <c r="Y152" i="11" s="1"/>
  <c r="M150" i="11"/>
  <c r="N150" i="11" s="1"/>
  <c r="O150" i="11" s="1"/>
  <c r="P150" i="11" s="1"/>
  <c r="Y150" i="11" s="1"/>
  <c r="M149" i="11"/>
  <c r="M146" i="11"/>
  <c r="N146" i="11" s="1"/>
  <c r="O146" i="11" s="1"/>
  <c r="P146" i="11" s="1"/>
  <c r="Y146" i="11" s="1"/>
  <c r="M145" i="11"/>
  <c r="N145" i="11" s="1"/>
  <c r="M144" i="11"/>
  <c r="M143" i="11"/>
  <c r="N143" i="11" s="1"/>
  <c r="M132" i="11"/>
  <c r="N132" i="11" s="1"/>
  <c r="O132" i="11" s="1"/>
  <c r="P132" i="11" s="1"/>
  <c r="Y132" i="11" s="1"/>
  <c r="M139" i="11"/>
  <c r="N139" i="11" s="1"/>
  <c r="O139" i="11" s="1"/>
  <c r="P139" i="11" s="1"/>
  <c r="Y139" i="11" s="1"/>
  <c r="M137" i="11"/>
  <c r="M142" i="11"/>
  <c r="M141" i="11"/>
  <c r="N141" i="11" s="1"/>
  <c r="O141" i="11" s="1"/>
  <c r="P141" i="11" s="1"/>
  <c r="Y141" i="11" s="1"/>
  <c r="M140" i="11"/>
  <c r="N140" i="11" s="1"/>
  <c r="O140" i="11" s="1"/>
  <c r="P140" i="11" s="1"/>
  <c r="Y140" i="11" s="1"/>
  <c r="M138" i="11"/>
  <c r="M136" i="11"/>
  <c r="N136" i="11" s="1"/>
  <c r="M151" i="11"/>
  <c r="N151" i="11" s="1"/>
  <c r="M134" i="11"/>
  <c r="N134" i="11" s="1"/>
  <c r="O134" i="11" s="1"/>
  <c r="P134" i="11" s="1"/>
  <c r="Y134" i="11" s="1"/>
  <c r="M133" i="11"/>
  <c r="M123" i="11"/>
  <c r="M127" i="11"/>
  <c r="N127" i="11" s="1"/>
  <c r="O127" i="11" s="1"/>
  <c r="P127" i="11" s="1"/>
  <c r="Y127" i="11" s="1"/>
  <c r="M125" i="11"/>
  <c r="N125" i="11" s="1"/>
  <c r="O125" i="11" s="1"/>
  <c r="P125" i="11" s="1"/>
  <c r="Y125" i="11" s="1"/>
  <c r="M131" i="11"/>
  <c r="M130" i="11"/>
  <c r="M129" i="11"/>
  <c r="N129" i="11" s="1"/>
  <c r="O129" i="11" s="1"/>
  <c r="P129" i="11" s="1"/>
  <c r="Y129" i="11" s="1"/>
  <c r="M128" i="11"/>
  <c r="N128" i="11" s="1"/>
  <c r="O128" i="11" s="1"/>
  <c r="P128" i="11" s="1"/>
  <c r="Y128" i="11" s="1"/>
  <c r="M126" i="11"/>
  <c r="M124" i="11"/>
  <c r="N124" i="11" s="1"/>
  <c r="M122" i="11"/>
  <c r="N122" i="11" s="1"/>
  <c r="M121" i="11"/>
  <c r="N121" i="11" s="1"/>
  <c r="O121" i="11" s="1"/>
  <c r="P121" i="11" s="1"/>
  <c r="Y121" i="11" s="1"/>
  <c r="M117" i="11"/>
  <c r="M119" i="11"/>
  <c r="N119" i="11" s="1"/>
  <c r="M118" i="11"/>
  <c r="N118" i="11" s="1"/>
  <c r="O118" i="11" s="1"/>
  <c r="P118" i="11" s="1"/>
  <c r="Y118" i="11" s="1"/>
  <c r="M147" i="11"/>
  <c r="N147" i="11" s="1"/>
  <c r="O147" i="11" s="1"/>
  <c r="P147" i="11" s="1"/>
  <c r="Y147" i="11" s="1"/>
  <c r="M116" i="11"/>
  <c r="M99" i="11"/>
  <c r="N99" i="11" s="1"/>
  <c r="M9" i="11"/>
  <c r="N9" i="11" s="1"/>
  <c r="O9" i="11" s="1"/>
  <c r="P9" i="11" s="1"/>
  <c r="Y9" i="11" s="1"/>
  <c r="M109" i="11"/>
  <c r="N109" i="11" s="1"/>
  <c r="O109" i="11" s="1"/>
  <c r="P109" i="11" s="1"/>
  <c r="Y109" i="11" s="1"/>
  <c r="M112" i="11"/>
  <c r="M110" i="11"/>
  <c r="M108" i="11"/>
  <c r="N108" i="11" s="1"/>
  <c r="O108" i="11" s="1"/>
  <c r="P108" i="11" s="1"/>
  <c r="Y108" i="11" s="1"/>
  <c r="M107" i="11"/>
  <c r="N107" i="11" s="1"/>
  <c r="O107" i="11" s="1"/>
  <c r="P107" i="11" s="1"/>
  <c r="Y107" i="11" s="1"/>
  <c r="M168" i="11"/>
  <c r="M104" i="11"/>
  <c r="N104" i="11" s="1"/>
  <c r="M162" i="11"/>
  <c r="N162" i="11" s="1"/>
  <c r="M102" i="11"/>
  <c r="N102" i="11" s="1"/>
  <c r="M101" i="11"/>
  <c r="M75" i="11"/>
  <c r="N75" i="11" s="1"/>
  <c r="M95" i="11"/>
  <c r="M190" i="11"/>
  <c r="N190" i="11" s="1"/>
  <c r="O190" i="11" s="1"/>
  <c r="P190" i="11" s="1"/>
  <c r="Y190" i="11" s="1"/>
  <c r="M91" i="11"/>
  <c r="M90" i="11"/>
  <c r="N90" i="11" s="1"/>
  <c r="M88" i="11"/>
  <c r="N88" i="11" s="1"/>
  <c r="M81" i="11"/>
  <c r="N81" i="11" s="1"/>
  <c r="M80" i="11"/>
  <c r="M87" i="11"/>
  <c r="N87" i="11" s="1"/>
  <c r="M38" i="11"/>
  <c r="N38" i="11" s="1"/>
  <c r="O38" i="11" s="1"/>
  <c r="P38" i="11" s="1"/>
  <c r="Y38" i="11" s="1"/>
  <c r="M84" i="11"/>
  <c r="N84" i="11" s="1"/>
  <c r="O84" i="11" s="1"/>
  <c r="P84" i="11" s="1"/>
  <c r="Y84" i="11" s="1"/>
  <c r="M83" i="11"/>
  <c r="M82" i="11"/>
  <c r="N82" i="11" s="1"/>
  <c r="M78" i="11"/>
  <c r="N78" i="11" s="1"/>
  <c r="M76" i="11"/>
  <c r="N76" i="11" s="1"/>
  <c r="M191" i="11"/>
  <c r="M74" i="11"/>
  <c r="N74" i="11" s="1"/>
  <c r="O74" i="11" s="1"/>
  <c r="P74" i="11" s="1"/>
  <c r="Y74" i="11" s="1"/>
  <c r="M3" i="11"/>
  <c r="N3" i="11" s="1"/>
  <c r="O3" i="11" s="1"/>
  <c r="P3" i="11" s="1"/>
  <c r="Y3" i="11" s="1"/>
  <c r="M72" i="11"/>
  <c r="M70" i="11"/>
  <c r="N70" i="11" s="1"/>
  <c r="M71" i="11"/>
  <c r="N71" i="11" s="1"/>
  <c r="O71" i="11" s="1"/>
  <c r="P71" i="11" s="1"/>
  <c r="Y71" i="11" s="1"/>
  <c r="M68" i="11"/>
  <c r="M69" i="11"/>
  <c r="N69" i="11" s="1"/>
  <c r="M27" i="11"/>
  <c r="M67" i="11"/>
  <c r="N67" i="11" s="1"/>
  <c r="O67" i="11" s="1"/>
  <c r="P67" i="11" s="1"/>
  <c r="Y67" i="11" s="1"/>
  <c r="M66" i="11"/>
  <c r="M65" i="11"/>
  <c r="N65" i="11" s="1"/>
  <c r="O65" i="11" s="1"/>
  <c r="P65" i="11" s="1"/>
  <c r="Y65" i="11" s="1"/>
  <c r="M64" i="11"/>
  <c r="N64" i="11" s="1"/>
  <c r="O64" i="11" s="1"/>
  <c r="P64" i="11" s="1"/>
  <c r="Y64" i="11" s="1"/>
  <c r="M63" i="11"/>
  <c r="N63" i="11" s="1"/>
  <c r="O63" i="11" s="1"/>
  <c r="M62" i="11"/>
  <c r="M61" i="11"/>
  <c r="M58" i="11"/>
  <c r="N58" i="11" s="1"/>
  <c r="M56" i="11"/>
  <c r="N56" i="11" s="1"/>
  <c r="O56" i="11" s="1"/>
  <c r="P56" i="11" s="1"/>
  <c r="Y56" i="11" s="1"/>
  <c r="M55" i="11"/>
  <c r="M54" i="11"/>
  <c r="M53" i="11"/>
  <c r="M52" i="11"/>
  <c r="N52" i="11" s="1"/>
  <c r="O52" i="11" s="1"/>
  <c r="P52" i="11" s="1"/>
  <c r="Y52" i="11" s="1"/>
  <c r="M57" i="11"/>
  <c r="N57" i="11" s="1"/>
  <c r="O57" i="11" s="1"/>
  <c r="P57" i="11" s="1"/>
  <c r="Y57" i="11" s="1"/>
  <c r="M24" i="11"/>
  <c r="M51" i="11"/>
  <c r="M45" i="11"/>
  <c r="M34" i="11"/>
  <c r="M39" i="11"/>
  <c r="M29" i="11"/>
  <c r="N29" i="11" s="1"/>
  <c r="O29" i="11" s="1"/>
  <c r="P29" i="11" s="1"/>
  <c r="Y29" i="11" s="1"/>
  <c r="M60" i="11"/>
  <c r="N60" i="11" s="1"/>
  <c r="O60" i="11" s="1"/>
  <c r="P60" i="11" s="1"/>
  <c r="Y60" i="11" s="1"/>
  <c r="M26" i="11"/>
  <c r="M25" i="11"/>
  <c r="N25" i="11" s="1"/>
  <c r="M23" i="11"/>
  <c r="N23" i="11" s="1"/>
  <c r="O23" i="11" s="1"/>
  <c r="P23" i="11" s="1"/>
  <c r="Y23" i="11" s="1"/>
  <c r="M21" i="11"/>
  <c r="N21" i="11" s="1"/>
  <c r="O21" i="11" s="1"/>
  <c r="P21" i="11" s="1"/>
  <c r="Y21" i="11" s="1"/>
  <c r="M2" i="11"/>
  <c r="M47" i="11"/>
  <c r="N47" i="11" s="1"/>
  <c r="O47" i="11" s="1"/>
  <c r="P47" i="11" s="1"/>
  <c r="Y47" i="11" s="1"/>
  <c r="M59" i="11"/>
  <c r="N59" i="11" s="1"/>
  <c r="M85" i="11"/>
  <c r="N85" i="11" s="1"/>
  <c r="M43" i="11"/>
  <c r="N43" i="11" s="1"/>
  <c r="O43" i="11" s="1"/>
  <c r="P43" i="11" s="1"/>
  <c r="Y43" i="11" s="1"/>
  <c r="M42" i="11"/>
  <c r="M41" i="11"/>
  <c r="N41" i="11" s="1"/>
  <c r="M40" i="11"/>
  <c r="N40" i="11" s="1"/>
  <c r="M37" i="11"/>
  <c r="N37" i="11" s="1"/>
  <c r="O37" i="11" s="1"/>
  <c r="P37" i="11" s="1"/>
  <c r="Y37" i="11" s="1"/>
  <c r="M204" i="11"/>
  <c r="M33" i="11"/>
  <c r="N33" i="11" s="1"/>
  <c r="M32" i="11"/>
  <c r="N32" i="11" s="1"/>
  <c r="O32" i="11" s="1"/>
  <c r="P32" i="11" s="1"/>
  <c r="Y32" i="11" s="1"/>
  <c r="M28" i="11"/>
  <c r="M20" i="11"/>
  <c r="N20" i="11" s="1"/>
  <c r="M19" i="11"/>
  <c r="N19" i="11" s="1"/>
  <c r="M18" i="11"/>
  <c r="N18" i="11" s="1"/>
  <c r="O18" i="11" s="1"/>
  <c r="P18" i="11" s="1"/>
  <c r="Y18" i="11" s="1"/>
  <c r="M17" i="11"/>
  <c r="M16" i="11"/>
  <c r="M15" i="11"/>
  <c r="N15" i="11" s="1"/>
  <c r="O15" i="11" s="1"/>
  <c r="P15" i="11" s="1"/>
  <c r="Y15" i="11" s="1"/>
  <c r="M14" i="11"/>
  <c r="M13" i="11"/>
  <c r="M12" i="11"/>
  <c r="N12" i="11" s="1"/>
  <c r="O12" i="11" s="1"/>
  <c r="P12" i="11" s="1"/>
  <c r="Y12" i="11" s="1"/>
  <c r="M10" i="11"/>
  <c r="M203" i="11"/>
  <c r="N203" i="11" s="1"/>
  <c r="M6" i="11"/>
  <c r="N6" i="11" s="1"/>
  <c r="M5" i="11"/>
  <c r="M4" i="11"/>
  <c r="N4" i="11" s="1"/>
  <c r="M46" i="11"/>
  <c r="N46" i="11" s="1"/>
  <c r="O46" i="11" s="1"/>
  <c r="P46" i="11" s="1"/>
  <c r="Y46" i="11" s="1"/>
  <c r="M22" i="11"/>
  <c r="AB7" i="6"/>
  <c r="AA7" i="6"/>
  <c r="Z7" i="6"/>
  <c r="Y7" i="6"/>
  <c r="X7" i="6"/>
  <c r="W7" i="6"/>
  <c r="V7" i="6"/>
  <c r="U7" i="6"/>
  <c r="T7" i="6"/>
  <c r="S7" i="6"/>
  <c r="S10" i="6" s="1"/>
  <c r="R7" i="6"/>
  <c r="R10" i="6" s="1"/>
  <c r="Q7" i="6"/>
  <c r="Q10" i="6" s="1"/>
  <c r="P7" i="6"/>
  <c r="O7" i="6"/>
  <c r="N7" i="6"/>
  <c r="M7" i="6"/>
  <c r="L7" i="6"/>
  <c r="K7" i="6"/>
  <c r="J7" i="6"/>
  <c r="I7" i="6"/>
  <c r="H7" i="6"/>
  <c r="G7" i="6"/>
  <c r="F7" i="6"/>
  <c r="E7" i="6"/>
  <c r="D7" i="6"/>
  <c r="C6" i="6"/>
  <c r="C5" i="6"/>
  <c r="C4" i="6"/>
  <c r="C3" i="6"/>
  <c r="C2" i="6"/>
  <c r="L6" i="12" l="1"/>
  <c r="P63" i="11"/>
  <c r="Y63" i="11" s="1"/>
  <c r="E5" i="12"/>
  <c r="N51" i="11"/>
  <c r="O51" i="11" s="1"/>
  <c r="P51" i="11" s="1"/>
  <c r="Y51" i="11" s="1"/>
  <c r="O76" i="11"/>
  <c r="P76" i="11" s="1"/>
  <c r="Y76" i="11" s="1"/>
  <c r="O176" i="11"/>
  <c r="P176" i="11" s="1"/>
  <c r="Y176" i="11" s="1"/>
  <c r="O167" i="11"/>
  <c r="P167" i="11" s="1"/>
  <c r="Y167" i="11" s="1"/>
  <c r="O70" i="11"/>
  <c r="P70" i="11" s="1"/>
  <c r="Y70" i="11" s="1"/>
  <c r="O81" i="11"/>
  <c r="P81" i="11" s="1"/>
  <c r="Y81" i="11" s="1"/>
  <c r="N163" i="11"/>
  <c r="O163" i="11" s="1"/>
  <c r="P163" i="11" s="1"/>
  <c r="Y163" i="11" s="1"/>
  <c r="N55" i="11"/>
  <c r="O55" i="11" s="1"/>
  <c r="P55" i="11" s="1"/>
  <c r="Y55" i="11" s="1"/>
  <c r="N27" i="11"/>
  <c r="O27" i="11" s="1"/>
  <c r="P27" i="11" s="1"/>
  <c r="Y27" i="11" s="1"/>
  <c r="N95" i="11"/>
  <c r="O95" i="11" s="1"/>
  <c r="P95" i="11" s="1"/>
  <c r="Y95" i="11" s="1"/>
  <c r="O102" i="11"/>
  <c r="P102" i="11" s="1"/>
  <c r="Y102" i="11" s="1"/>
  <c r="O162" i="11"/>
  <c r="P162" i="11" s="1"/>
  <c r="Y162" i="11" s="1"/>
  <c r="O186" i="11"/>
  <c r="P186" i="11" s="1"/>
  <c r="Y186" i="11" s="1"/>
  <c r="N45" i="11"/>
  <c r="O45" i="11" s="1"/>
  <c r="P45" i="11" s="1"/>
  <c r="Y45" i="11" s="1"/>
  <c r="O151" i="11"/>
  <c r="P151" i="11" s="1"/>
  <c r="Y151" i="11" s="1"/>
  <c r="O19" i="11"/>
  <c r="P19" i="11" s="1"/>
  <c r="Y19" i="11" s="1"/>
  <c r="O40" i="11"/>
  <c r="P40" i="11" s="1"/>
  <c r="Y40" i="11" s="1"/>
  <c r="O78" i="11"/>
  <c r="P78" i="11" s="1"/>
  <c r="Y78" i="11" s="1"/>
  <c r="O88" i="11"/>
  <c r="P88" i="11" s="1"/>
  <c r="Y88" i="11" s="1"/>
  <c r="O122" i="11"/>
  <c r="P122" i="11" s="1"/>
  <c r="Y122" i="11" s="1"/>
  <c r="O136" i="11"/>
  <c r="P136" i="11" s="1"/>
  <c r="Y136" i="11" s="1"/>
  <c r="O94" i="11"/>
  <c r="P94" i="11" s="1"/>
  <c r="Y94" i="11" s="1"/>
  <c r="O195" i="11"/>
  <c r="P195" i="11" s="1"/>
  <c r="Y195" i="11" s="1"/>
  <c r="O6" i="11"/>
  <c r="P6" i="11" s="1"/>
  <c r="Y6" i="11" s="1"/>
  <c r="O41" i="11"/>
  <c r="P41" i="11" s="1"/>
  <c r="Y41" i="11" s="1"/>
  <c r="O184" i="11"/>
  <c r="O85" i="11"/>
  <c r="P85" i="11" s="1"/>
  <c r="Y85" i="11" s="1"/>
  <c r="N110" i="11"/>
  <c r="O110" i="11" s="1"/>
  <c r="P110" i="11" s="1"/>
  <c r="Y110" i="11" s="1"/>
  <c r="N130" i="11"/>
  <c r="O130" i="11" s="1"/>
  <c r="P130" i="11" s="1"/>
  <c r="Y130" i="11" s="1"/>
  <c r="N156" i="11"/>
  <c r="O156" i="11" s="1"/>
  <c r="P156" i="11" s="1"/>
  <c r="Y156" i="11" s="1"/>
  <c r="N13" i="11"/>
  <c r="O13" i="11" s="1"/>
  <c r="P13" i="11" s="1"/>
  <c r="Y13" i="11" s="1"/>
  <c r="N53" i="11"/>
  <c r="O53" i="11" s="1"/>
  <c r="P53" i="11" s="1"/>
  <c r="Y53" i="11" s="1"/>
  <c r="O69" i="11"/>
  <c r="P69" i="11" s="1"/>
  <c r="Y69" i="11" s="1"/>
  <c r="O87" i="11"/>
  <c r="P87" i="11" s="1"/>
  <c r="Y87" i="11" s="1"/>
  <c r="O75" i="11"/>
  <c r="P75" i="11" s="1"/>
  <c r="Y75" i="11" s="1"/>
  <c r="O145" i="11"/>
  <c r="P145" i="11" s="1"/>
  <c r="Y145" i="11" s="1"/>
  <c r="N153" i="11"/>
  <c r="O153" i="11" s="1"/>
  <c r="P153" i="11" s="1"/>
  <c r="Y153" i="11" s="1"/>
  <c r="O169" i="11"/>
  <c r="P169" i="11" s="1"/>
  <c r="Y169" i="11" s="1"/>
  <c r="O203" i="11"/>
  <c r="P203" i="11" s="1"/>
  <c r="Y203" i="11" s="1"/>
  <c r="N39" i="11"/>
  <c r="O39" i="11" s="1"/>
  <c r="P39" i="11" s="1"/>
  <c r="Y39" i="11" s="1"/>
  <c r="O119" i="11"/>
  <c r="P119" i="11" s="1"/>
  <c r="Y119" i="11" s="1"/>
  <c r="O143" i="11"/>
  <c r="P143" i="11" s="1"/>
  <c r="Y143" i="11" s="1"/>
  <c r="O192" i="11"/>
  <c r="P192" i="11" s="1"/>
  <c r="Y192" i="11" s="1"/>
  <c r="N201" i="11"/>
  <c r="O201" i="11" s="1"/>
  <c r="P201" i="11" s="1"/>
  <c r="Y201" i="11" s="1"/>
  <c r="N138" i="11"/>
  <c r="O138" i="11" s="1"/>
  <c r="P138" i="11" s="1"/>
  <c r="Y138" i="11" s="1"/>
  <c r="O4" i="11"/>
  <c r="P4" i="11" s="1"/>
  <c r="Y4" i="11" s="1"/>
  <c r="N113" i="11"/>
  <c r="O113" i="11" s="1"/>
  <c r="P113" i="11" s="1"/>
  <c r="Y113" i="11" s="1"/>
  <c r="O58" i="11"/>
  <c r="P58" i="11" s="1"/>
  <c r="Y58" i="11" s="1"/>
  <c r="O124" i="11"/>
  <c r="P124" i="11" s="1"/>
  <c r="Y124" i="11" s="1"/>
  <c r="N17" i="11"/>
  <c r="O17" i="11" s="1"/>
  <c r="P17" i="11" s="1"/>
  <c r="Y17" i="11" s="1"/>
  <c r="O33" i="11"/>
  <c r="P33" i="11" s="1"/>
  <c r="Y33" i="11" s="1"/>
  <c r="N191" i="11"/>
  <c r="O191" i="11" s="1"/>
  <c r="P191" i="11" s="1"/>
  <c r="Y191" i="11" s="1"/>
  <c r="N123" i="11"/>
  <c r="O123" i="11" s="1"/>
  <c r="P123" i="11" s="1"/>
  <c r="Y123" i="11" s="1"/>
  <c r="O99" i="11"/>
  <c r="P99" i="11" s="1"/>
  <c r="Y99" i="11" s="1"/>
  <c r="N68" i="11"/>
  <c r="O68" i="11" s="1"/>
  <c r="P68" i="11" s="1"/>
  <c r="Y68" i="11" s="1"/>
  <c r="N42" i="11"/>
  <c r="O42" i="11" s="1"/>
  <c r="P42" i="11" s="1"/>
  <c r="Y42" i="11" s="1"/>
  <c r="N80" i="11"/>
  <c r="O80" i="11" s="1"/>
  <c r="P80" i="11" s="1"/>
  <c r="Y80" i="11" s="1"/>
  <c r="N142" i="11"/>
  <c r="O142" i="11" s="1"/>
  <c r="P142" i="11" s="1"/>
  <c r="Y142" i="11" s="1"/>
  <c r="N180" i="11"/>
  <c r="O180" i="11" s="1"/>
  <c r="P180" i="11" s="1"/>
  <c r="Y180" i="11" s="1"/>
  <c r="N131" i="11"/>
  <c r="O131" i="11" s="1"/>
  <c r="P131" i="11" s="1"/>
  <c r="Y131" i="11" s="1"/>
  <c r="N28" i="11"/>
  <c r="O28" i="11" s="1"/>
  <c r="P28" i="11" s="1"/>
  <c r="Y28" i="11" s="1"/>
  <c r="N5" i="11"/>
  <c r="O5" i="11" s="1"/>
  <c r="P5" i="11" s="1"/>
  <c r="Y5" i="11" s="1"/>
  <c r="N72" i="11"/>
  <c r="O72" i="11" s="1"/>
  <c r="P72" i="11" s="1"/>
  <c r="Y72" i="11" s="1"/>
  <c r="O82" i="11"/>
  <c r="P82" i="11" s="1"/>
  <c r="Y82" i="11" s="1"/>
  <c r="N101" i="11"/>
  <c r="O101" i="11" s="1"/>
  <c r="P101" i="11" s="1"/>
  <c r="Y101" i="11" s="1"/>
  <c r="N54" i="11"/>
  <c r="O54" i="11" s="1"/>
  <c r="P54" i="11" s="1"/>
  <c r="Y54" i="11" s="1"/>
  <c r="N10" i="11"/>
  <c r="O10" i="11" s="1"/>
  <c r="P10" i="11" s="1"/>
  <c r="Y10" i="11" s="1"/>
  <c r="N16" i="11"/>
  <c r="O16" i="11" s="1"/>
  <c r="P16" i="11" s="1"/>
  <c r="Y16" i="11" s="1"/>
  <c r="O20" i="11"/>
  <c r="P20" i="11" s="1"/>
  <c r="Y20" i="11" s="1"/>
  <c r="N204" i="11"/>
  <c r="O204" i="11" s="1"/>
  <c r="P204" i="11" s="1"/>
  <c r="Y204" i="11" s="1"/>
  <c r="O59" i="11"/>
  <c r="P59" i="11" s="1"/>
  <c r="Y59" i="11" s="1"/>
  <c r="O90" i="11"/>
  <c r="P90" i="11" s="1"/>
  <c r="Y90" i="11" s="1"/>
  <c r="N112" i="11"/>
  <c r="O112" i="11" s="1"/>
  <c r="P112" i="11" s="1"/>
  <c r="Y112" i="11" s="1"/>
  <c r="N165" i="11"/>
  <c r="O165" i="11" s="1"/>
  <c r="P165" i="11" s="1"/>
  <c r="Y165" i="11" s="1"/>
  <c r="N159" i="11"/>
  <c r="O159" i="11" s="1"/>
  <c r="P159" i="11" s="1"/>
  <c r="Y159" i="11" s="1"/>
  <c r="N22" i="11"/>
  <c r="O22" i="11" s="1"/>
  <c r="P22" i="11" s="1"/>
  <c r="Y22" i="11" s="1"/>
  <c r="N14" i="11"/>
  <c r="O14" i="11" s="1"/>
  <c r="P14" i="11" s="1"/>
  <c r="Y14" i="11" s="1"/>
  <c r="N2" i="11"/>
  <c r="O2" i="11" s="1"/>
  <c r="P2" i="11" s="1"/>
  <c r="O25" i="11"/>
  <c r="P25" i="11" s="1"/>
  <c r="Y25" i="11" s="1"/>
  <c r="N34" i="11"/>
  <c r="O34" i="11" s="1"/>
  <c r="P34" i="11" s="1"/>
  <c r="Y34" i="11" s="1"/>
  <c r="O104" i="11"/>
  <c r="P104" i="11" s="1"/>
  <c r="Y104" i="11" s="1"/>
  <c r="N117" i="11"/>
  <c r="O117" i="11" s="1"/>
  <c r="P117" i="11" s="1"/>
  <c r="Y117" i="11" s="1"/>
  <c r="N26" i="11"/>
  <c r="O26" i="11" s="1"/>
  <c r="P26" i="11" s="1"/>
  <c r="Y26" i="11" s="1"/>
  <c r="N24" i="11"/>
  <c r="O24" i="11" s="1"/>
  <c r="P24" i="11" s="1"/>
  <c r="Y24" i="11" s="1"/>
  <c r="N61" i="11"/>
  <c r="O61" i="11" s="1"/>
  <c r="P61" i="11" s="1"/>
  <c r="Y61" i="11" s="1"/>
  <c r="N66" i="11"/>
  <c r="O66" i="11" s="1"/>
  <c r="P66" i="11" s="1"/>
  <c r="Y66" i="11" s="1"/>
  <c r="N83" i="11"/>
  <c r="O83" i="11" s="1"/>
  <c r="P83" i="11" s="1"/>
  <c r="Y83" i="11" s="1"/>
  <c r="N91" i="11"/>
  <c r="O91" i="11" s="1"/>
  <c r="P91" i="11" s="1"/>
  <c r="Y91" i="11" s="1"/>
  <c r="N168" i="11"/>
  <c r="O168" i="11" s="1"/>
  <c r="P168" i="11" s="1"/>
  <c r="Y168" i="11" s="1"/>
  <c r="N116" i="11"/>
  <c r="O116" i="11" s="1"/>
  <c r="P116" i="11" s="1"/>
  <c r="Y116" i="11" s="1"/>
  <c r="N126" i="11"/>
  <c r="O126" i="11" s="1"/>
  <c r="P126" i="11" s="1"/>
  <c r="Y126" i="11" s="1"/>
  <c r="N133" i="11"/>
  <c r="O133" i="11" s="1"/>
  <c r="P133" i="11" s="1"/>
  <c r="Y133" i="11" s="1"/>
  <c r="N137" i="11"/>
  <c r="O137" i="11" s="1"/>
  <c r="P137" i="11" s="1"/>
  <c r="Y137" i="11" s="1"/>
  <c r="N149" i="11"/>
  <c r="O149" i="11" s="1"/>
  <c r="P149" i="11" s="1"/>
  <c r="Y149" i="11" s="1"/>
  <c r="N160" i="11"/>
  <c r="O160" i="11" s="1"/>
  <c r="P160" i="11" s="1"/>
  <c r="Y160" i="11" s="1"/>
  <c r="N166" i="11"/>
  <c r="O166" i="11" s="1"/>
  <c r="P166" i="11" s="1"/>
  <c r="Y166" i="11" s="1"/>
  <c r="N178" i="11"/>
  <c r="O178" i="11" s="1"/>
  <c r="P178" i="11" s="1"/>
  <c r="Y178" i="11" s="1"/>
  <c r="N103" i="11"/>
  <c r="O103" i="11" s="1"/>
  <c r="P103" i="11" s="1"/>
  <c r="Y103" i="11" s="1"/>
  <c r="N144" i="11"/>
  <c r="O144" i="11" s="1"/>
  <c r="P144" i="11" s="1"/>
  <c r="Y144" i="11" s="1"/>
  <c r="N154" i="11"/>
  <c r="O154" i="11" s="1"/>
  <c r="P154" i="11" s="1"/>
  <c r="Y154" i="11" s="1"/>
  <c r="N173" i="11"/>
  <c r="O173" i="11" s="1"/>
  <c r="P173" i="11" s="1"/>
  <c r="Y173" i="11" s="1"/>
  <c r="N185" i="11"/>
  <c r="O185" i="11" s="1"/>
  <c r="P185" i="11" s="1"/>
  <c r="Y185" i="11" s="1"/>
  <c r="N193" i="11"/>
  <c r="O193" i="11" s="1"/>
  <c r="P193" i="11" s="1"/>
  <c r="Y193" i="11" s="1"/>
  <c r="N62" i="11"/>
  <c r="O62" i="11" s="1"/>
  <c r="P62" i="11" s="1"/>
  <c r="Y62" i="11" s="1"/>
  <c r="C7" i="6"/>
  <c r="E26" i="12" l="1"/>
  <c r="P184" i="11"/>
  <c r="Y184" i="11" s="1"/>
  <c r="F5" i="12"/>
  <c r="G5" i="12" s="1"/>
  <c r="Y2" i="11"/>
  <c r="C11" i="6"/>
  <c r="C14" i="6"/>
  <c r="C6" i="12"/>
  <c r="E4" i="12"/>
  <c r="E3" i="12"/>
  <c r="E7" i="12"/>
  <c r="E2" i="12"/>
  <c r="E23" i="12" l="1"/>
  <c r="E28" i="12"/>
  <c r="E24" i="12"/>
  <c r="E25" i="12"/>
  <c r="F26" i="12"/>
  <c r="P209" i="11"/>
  <c r="Y209" i="11"/>
  <c r="F7" i="12"/>
  <c r="G7" i="12" s="1"/>
  <c r="F3" i="12"/>
  <c r="G3" i="12" s="1"/>
  <c r="F4" i="12"/>
  <c r="G4" i="12" s="1"/>
  <c r="C7" i="12"/>
  <c r="C4" i="12"/>
  <c r="C3" i="12"/>
  <c r="C2" i="12"/>
  <c r="C5" i="12"/>
  <c r="F2" i="12"/>
  <c r="G2" i="12" l="1"/>
  <c r="I2" i="12" s="1"/>
  <c r="F23" i="12"/>
  <c r="F25" i="12"/>
  <c r="F24" i="12"/>
  <c r="F28" i="12"/>
  <c r="L5" i="12"/>
  <c r="G26" i="12"/>
  <c r="D14" i="6"/>
  <c r="E14" i="6" s="1"/>
  <c r="AA10" i="6"/>
  <c r="Z10" i="6"/>
  <c r="Y10" i="6"/>
  <c r="X10" i="6"/>
  <c r="W10" i="6"/>
  <c r="V10" i="6"/>
  <c r="U10" i="6"/>
  <c r="T10" i="6"/>
  <c r="P10" i="6"/>
  <c r="O10" i="6"/>
  <c r="N10" i="6"/>
  <c r="M10" i="6"/>
  <c r="L10" i="6"/>
  <c r="J10" i="6"/>
  <c r="I10" i="6"/>
  <c r="H10" i="6"/>
  <c r="G10" i="6"/>
  <c r="F10" i="6"/>
  <c r="E10" i="6"/>
  <c r="D10" i="6"/>
  <c r="L3" i="12" l="1"/>
  <c r="G24" i="12"/>
  <c r="L7" i="12"/>
  <c r="G28" i="12"/>
  <c r="L4" i="12"/>
  <c r="G25" i="12"/>
  <c r="L2" i="12"/>
  <c r="G23" i="12"/>
  <c r="K10" i="6"/>
  <c r="G29" i="12" l="1"/>
  <c r="L9" i="12"/>
  <c r="H128" i="2"/>
  <c r="H124" i="2"/>
  <c r="H108" i="2"/>
  <c r="H53" i="2"/>
  <c r="H41" i="2"/>
  <c r="H36" i="2"/>
  <c r="H20" i="2"/>
  <c r="H10" i="2"/>
  <c r="BD10" i="2" l="1"/>
  <c r="BH10" i="2"/>
  <c r="AM10" i="2"/>
  <c r="AP10" i="2"/>
  <c r="BI10" i="2"/>
  <c r="AK10" i="2"/>
  <c r="BG10" i="2"/>
  <c r="BF10" i="2"/>
  <c r="AU10" i="2"/>
  <c r="AR10" i="2"/>
  <c r="BC10" i="2"/>
  <c r="AW10" i="2"/>
  <c r="AS10" i="2"/>
  <c r="AO10" i="2"/>
  <c r="AN10" i="2"/>
  <c r="AL10" i="2"/>
  <c r="AV10" i="2"/>
  <c r="AT10" i="2"/>
  <c r="AQ10" i="2"/>
  <c r="BB10" i="2"/>
  <c r="AX10" i="2"/>
  <c r="BA10" i="2"/>
  <c r="AZ10" i="2"/>
  <c r="BE10" i="2"/>
  <c r="AY10" i="2"/>
  <c r="AT20" i="2"/>
  <c r="BG20" i="2"/>
  <c r="AM20" i="2"/>
  <c r="BB20" i="2"/>
  <c r="AZ20" i="2"/>
  <c r="AU20" i="2"/>
  <c r="BE20" i="2"/>
  <c r="BD20" i="2"/>
  <c r="BC20" i="2"/>
  <c r="BF20" i="2"/>
  <c r="AX20" i="2"/>
  <c r="AL20" i="2"/>
  <c r="BH20" i="2"/>
  <c r="BA20" i="2"/>
  <c r="AY20" i="2"/>
  <c r="AV20" i="2"/>
  <c r="AS20" i="2"/>
  <c r="BI20" i="2"/>
  <c r="AW20" i="2"/>
  <c r="AR20" i="2"/>
  <c r="AO20" i="2"/>
  <c r="AQ20" i="2"/>
  <c r="AP20" i="2"/>
  <c r="AK20" i="2"/>
  <c r="AN20" i="2"/>
  <c r="AT36" i="2"/>
  <c r="BG36" i="2"/>
  <c r="AM36" i="2"/>
  <c r="BB36" i="2"/>
  <c r="AZ36" i="2"/>
  <c r="AP36" i="2"/>
  <c r="BC36" i="2"/>
  <c r="BH36" i="2"/>
  <c r="BF36" i="2"/>
  <c r="BE36" i="2"/>
  <c r="AU36" i="2"/>
  <c r="BD36" i="2"/>
  <c r="BA36" i="2"/>
  <c r="BI36" i="2"/>
  <c r="AW36" i="2"/>
  <c r="AV36" i="2"/>
  <c r="AS36" i="2"/>
  <c r="AO36" i="2"/>
  <c r="AN36" i="2"/>
  <c r="AY36" i="2"/>
  <c r="AX36" i="2"/>
  <c r="AR36" i="2"/>
  <c r="AQ36" i="2"/>
  <c r="AL36" i="2"/>
  <c r="AK36" i="2"/>
  <c r="BI41" i="2"/>
  <c r="AO41" i="2"/>
  <c r="BB41" i="2"/>
  <c r="AN41" i="2"/>
  <c r="BH41" i="2"/>
  <c r="AL41" i="2"/>
  <c r="BF41" i="2"/>
  <c r="AQ41" i="2"/>
  <c r="BA41" i="2"/>
  <c r="AT41" i="2"/>
  <c r="AS41" i="2"/>
  <c r="AR41" i="2"/>
  <c r="AK41" i="2"/>
  <c r="AZ41" i="2"/>
  <c r="BD41" i="2"/>
  <c r="BC41" i="2"/>
  <c r="AY41" i="2"/>
  <c r="AW41" i="2"/>
  <c r="AV41" i="2"/>
  <c r="AP41" i="2"/>
  <c r="AM41" i="2"/>
  <c r="BG41" i="2"/>
  <c r="AX41" i="2"/>
  <c r="AU41" i="2"/>
  <c r="BE41" i="2"/>
  <c r="BI53" i="2"/>
  <c r="AO53" i="2"/>
  <c r="BH53" i="2"/>
  <c r="AN53" i="2"/>
  <c r="BB53" i="2"/>
  <c r="BA53" i="2"/>
  <c r="AY53" i="2"/>
  <c r="AW53" i="2"/>
  <c r="BF53" i="2"/>
  <c r="BE53" i="2"/>
  <c r="AR53" i="2"/>
  <c r="AM53" i="2"/>
  <c r="AL53" i="2"/>
  <c r="AK53" i="2"/>
  <c r="AZ53" i="2"/>
  <c r="AU53" i="2"/>
  <c r="AQ53" i="2"/>
  <c r="AP53" i="2"/>
  <c r="BG53" i="2"/>
  <c r="BD53" i="2"/>
  <c r="BC53" i="2"/>
  <c r="AS53" i="2"/>
  <c r="AV53" i="2"/>
  <c r="AX53" i="2"/>
  <c r="AT53" i="2"/>
  <c r="BH108" i="2"/>
  <c r="AN108" i="2"/>
  <c r="BC108" i="2"/>
  <c r="AZ108" i="2"/>
  <c r="AM108" i="2"/>
  <c r="BE108" i="2"/>
  <c r="AO108" i="2"/>
  <c r="AL108" i="2"/>
  <c r="BD108" i="2"/>
  <c r="AK108" i="2"/>
  <c r="AY108" i="2"/>
  <c r="AX108" i="2"/>
  <c r="AW108" i="2"/>
  <c r="BI108" i="2"/>
  <c r="BG108" i="2"/>
  <c r="BF108" i="2"/>
  <c r="AR108" i="2"/>
  <c r="AV108" i="2"/>
  <c r="BB108" i="2"/>
  <c r="BA108" i="2"/>
  <c r="AU108" i="2"/>
  <c r="AT108" i="2"/>
  <c r="AS108" i="2"/>
  <c r="AP108" i="2"/>
  <c r="AQ108" i="2"/>
  <c r="BH124" i="2"/>
  <c r="AN124" i="2"/>
  <c r="BC124" i="2"/>
  <c r="AZ124" i="2"/>
  <c r="BI124" i="2"/>
  <c r="AK124" i="2"/>
  <c r="BB124" i="2"/>
  <c r="BD124" i="2"/>
  <c r="BA124" i="2"/>
  <c r="AT124" i="2"/>
  <c r="AW124" i="2"/>
  <c r="AL124" i="2"/>
  <c r="AY124" i="2"/>
  <c r="AP124" i="2"/>
  <c r="BF124" i="2"/>
  <c r="AX124" i="2"/>
  <c r="AS124" i="2"/>
  <c r="AO124" i="2"/>
  <c r="BG124" i="2"/>
  <c r="BE124" i="2"/>
  <c r="AR124" i="2"/>
  <c r="AM124" i="2"/>
  <c r="AV124" i="2"/>
  <c r="AU124" i="2"/>
  <c r="AQ124" i="2"/>
  <c r="BH128" i="2"/>
  <c r="AN128" i="2"/>
  <c r="BC128" i="2"/>
  <c r="AP128" i="2"/>
  <c r="BA128" i="2"/>
  <c r="AV128" i="2"/>
  <c r="BG128" i="2"/>
  <c r="BF128" i="2"/>
  <c r="AX128" i="2"/>
  <c r="BE128" i="2"/>
  <c r="BB128" i="2"/>
  <c r="AY128" i="2"/>
  <c r="AQ128" i="2"/>
  <c r="AU128" i="2"/>
  <c r="AT128" i="2"/>
  <c r="BI128" i="2"/>
  <c r="BD128" i="2"/>
  <c r="AZ128" i="2"/>
  <c r="AR128" i="2"/>
  <c r="AO128" i="2"/>
  <c r="AW128" i="2"/>
  <c r="AS128" i="2"/>
  <c r="AM128" i="2"/>
  <c r="AL128" i="2"/>
  <c r="AK128" i="2"/>
  <c r="H49" i="2"/>
  <c r="AK49" i="2" s="1"/>
  <c r="H112" i="2"/>
  <c r="H9" i="2"/>
  <c r="H4" i="2"/>
  <c r="H13" i="2"/>
  <c r="H40" i="2"/>
  <c r="H120" i="2"/>
  <c r="H29" i="2"/>
  <c r="H33" i="2"/>
  <c r="H45" i="2"/>
  <c r="H17" i="2"/>
  <c r="H25" i="2"/>
  <c r="H63" i="2"/>
  <c r="H71" i="2"/>
  <c r="H80" i="2"/>
  <c r="H88" i="2"/>
  <c r="H96" i="2"/>
  <c r="H104" i="2"/>
  <c r="H129" i="2"/>
  <c r="H5" i="2"/>
  <c r="H125" i="2"/>
  <c r="H21" i="2"/>
  <c r="H37" i="2"/>
  <c r="H44" i="2"/>
  <c r="H57" i="2"/>
  <c r="H67" i="2"/>
  <c r="AK67" i="2" s="1"/>
  <c r="H75" i="2"/>
  <c r="H84" i="2"/>
  <c r="H92" i="2"/>
  <c r="H100" i="2"/>
  <c r="H116" i="2"/>
  <c r="H52" i="2"/>
  <c r="H121" i="2"/>
  <c r="H43" i="2"/>
  <c r="H48" i="2"/>
  <c r="H19" i="2"/>
  <c r="H8" i="2"/>
  <c r="H32" i="2"/>
  <c r="H15" i="2"/>
  <c r="H12" i="2"/>
  <c r="H55" i="2"/>
  <c r="H28" i="2"/>
  <c r="H24" i="2"/>
  <c r="H16" i="2"/>
  <c r="H23" i="2"/>
  <c r="H35" i="2"/>
  <c r="H127" i="2"/>
  <c r="H7" i="2"/>
  <c r="H11" i="2"/>
  <c r="H3" i="2"/>
  <c r="H39" i="2"/>
  <c r="H51" i="2"/>
  <c r="H56" i="2"/>
  <c r="H66" i="2"/>
  <c r="H74" i="2"/>
  <c r="H83" i="2"/>
  <c r="H91" i="2"/>
  <c r="H99" i="2"/>
  <c r="H107" i="2"/>
  <c r="H115" i="2"/>
  <c r="H123" i="2"/>
  <c r="H31" i="2"/>
  <c r="H27" i="2"/>
  <c r="H47" i="2"/>
  <c r="H62" i="2"/>
  <c r="H70" i="2"/>
  <c r="H79" i="2"/>
  <c r="H87" i="2"/>
  <c r="H95" i="2"/>
  <c r="H103" i="2"/>
  <c r="H111" i="2"/>
  <c r="H119" i="2"/>
  <c r="H60" i="2"/>
  <c r="H65" i="2"/>
  <c r="H69" i="2"/>
  <c r="H73" i="2"/>
  <c r="H77" i="2"/>
  <c r="H82" i="2"/>
  <c r="H86" i="2"/>
  <c r="H90" i="2"/>
  <c r="H94" i="2"/>
  <c r="H98" i="2"/>
  <c r="H102" i="2"/>
  <c r="H106" i="2"/>
  <c r="H110" i="2"/>
  <c r="H114" i="2"/>
  <c r="H118" i="2"/>
  <c r="H122" i="2"/>
  <c r="H126" i="2"/>
  <c r="H130" i="2"/>
  <c r="H6" i="2"/>
  <c r="H14" i="2"/>
  <c r="H18" i="2"/>
  <c r="H22" i="2"/>
  <c r="H26" i="2"/>
  <c r="H30" i="2"/>
  <c r="H34" i="2"/>
  <c r="H38" i="2"/>
  <c r="H42" i="2"/>
  <c r="H46" i="2"/>
  <c r="H50" i="2"/>
  <c r="H54" i="2"/>
  <c r="H58" i="2"/>
  <c r="H64" i="2"/>
  <c r="H68" i="2"/>
  <c r="H72" i="2"/>
  <c r="H76" i="2"/>
  <c r="H81" i="2"/>
  <c r="H85" i="2"/>
  <c r="AK85" i="2" s="1"/>
  <c r="H89" i="2"/>
  <c r="H93" i="2"/>
  <c r="H97" i="2"/>
  <c r="H101" i="2"/>
  <c r="H105" i="2"/>
  <c r="H109" i="2"/>
  <c r="H113" i="2"/>
  <c r="H117" i="2"/>
  <c r="BM128" i="2" l="1"/>
  <c r="AT12" i="2"/>
  <c r="BG12" i="2"/>
  <c r="AZ12" i="2"/>
  <c r="BF12" i="2"/>
  <c r="BE12" i="2"/>
  <c r="BD12" i="2"/>
  <c r="BC12" i="2"/>
  <c r="AX12" i="2"/>
  <c r="AU12" i="2"/>
  <c r="AK12" i="2"/>
  <c r="AW12" i="2"/>
  <c r="AV12" i="2"/>
  <c r="AS12" i="2"/>
  <c r="AQ12" i="2"/>
  <c r="AP12" i="2"/>
  <c r="AN12" i="2"/>
  <c r="AM12" i="2"/>
  <c r="AL12" i="2"/>
  <c r="BI12" i="2"/>
  <c r="BA12" i="2"/>
  <c r="BB12" i="2"/>
  <c r="AY12" i="2"/>
  <c r="AR12" i="2"/>
  <c r="BH12" i="2"/>
  <c r="AO12" i="2"/>
  <c r="AS107" i="2"/>
  <c r="BH107" i="2"/>
  <c r="AN107" i="2"/>
  <c r="BC107" i="2"/>
  <c r="AO107" i="2"/>
  <c r="BF107" i="2"/>
  <c r="AL107" i="2"/>
  <c r="AK107" i="2"/>
  <c r="BB107" i="2"/>
  <c r="BG107" i="2"/>
  <c r="BD107" i="2"/>
  <c r="AV107" i="2"/>
  <c r="AP107" i="2"/>
  <c r="AM107" i="2"/>
  <c r="BE107" i="2"/>
  <c r="AU107" i="2"/>
  <c r="AT107" i="2"/>
  <c r="AR107" i="2"/>
  <c r="AQ107" i="2"/>
  <c r="AW107" i="2"/>
  <c r="AZ107" i="2"/>
  <c r="BI107" i="2"/>
  <c r="BA107" i="2"/>
  <c r="AY107" i="2"/>
  <c r="AX107" i="2"/>
  <c r="BC129" i="2"/>
  <c r="AX129" i="2"/>
  <c r="BI129" i="2"/>
  <c r="AM129" i="2"/>
  <c r="AZ129" i="2"/>
  <c r="AT129" i="2"/>
  <c r="BH129" i="2"/>
  <c r="BG129" i="2"/>
  <c r="AY129" i="2"/>
  <c r="BE129" i="2"/>
  <c r="AU129" i="2"/>
  <c r="AQ129" i="2"/>
  <c r="AL129" i="2"/>
  <c r="AK129" i="2"/>
  <c r="AN129" i="2"/>
  <c r="BB129" i="2"/>
  <c r="BA129" i="2"/>
  <c r="AS129" i="2"/>
  <c r="AO129" i="2"/>
  <c r="AR129" i="2"/>
  <c r="AP129" i="2"/>
  <c r="BF129" i="2"/>
  <c r="BD129" i="2"/>
  <c r="AW129" i="2"/>
  <c r="AV129" i="2"/>
  <c r="BD38" i="2"/>
  <c r="AW38" i="2"/>
  <c r="AV38" i="2"/>
  <c r="AT38" i="2"/>
  <c r="AO38" i="2"/>
  <c r="BB38" i="2"/>
  <c r="AK38" i="2"/>
  <c r="BI38" i="2"/>
  <c r="AX38" i="2"/>
  <c r="AR38" i="2"/>
  <c r="BH38" i="2"/>
  <c r="BA38" i="2"/>
  <c r="AZ38" i="2"/>
  <c r="AY38" i="2"/>
  <c r="AS38" i="2"/>
  <c r="AQ38" i="2"/>
  <c r="BE38" i="2"/>
  <c r="BC38" i="2"/>
  <c r="AP38" i="2"/>
  <c r="AN38" i="2"/>
  <c r="AL38" i="2"/>
  <c r="BG38" i="2"/>
  <c r="BF38" i="2"/>
  <c r="AU38" i="2"/>
  <c r="AM38" i="2"/>
  <c r="BD34" i="2"/>
  <c r="AW34" i="2"/>
  <c r="BH34" i="2"/>
  <c r="AL34" i="2"/>
  <c r="BF34" i="2"/>
  <c r="AQ34" i="2"/>
  <c r="BB34" i="2"/>
  <c r="BA34" i="2"/>
  <c r="AZ34" i="2"/>
  <c r="AY34" i="2"/>
  <c r="AX34" i="2"/>
  <c r="AT34" i="2"/>
  <c r="AN34" i="2"/>
  <c r="AM34" i="2"/>
  <c r="AK34" i="2"/>
  <c r="BI34" i="2"/>
  <c r="BE34" i="2"/>
  <c r="BC34" i="2"/>
  <c r="AS34" i="2"/>
  <c r="AV34" i="2"/>
  <c r="AR34" i="2"/>
  <c r="AU34" i="2"/>
  <c r="BG34" i="2"/>
  <c r="AP34" i="2"/>
  <c r="AO34" i="2"/>
  <c r="BC77" i="2"/>
  <c r="AX77" i="2"/>
  <c r="AW77" i="2"/>
  <c r="AP77" i="2"/>
  <c r="BH77" i="2"/>
  <c r="AK77" i="2"/>
  <c r="BI77" i="2"/>
  <c r="BG77" i="2"/>
  <c r="AZ77" i="2"/>
  <c r="AU77" i="2"/>
  <c r="AS77" i="2"/>
  <c r="AQ77" i="2"/>
  <c r="AT77" i="2"/>
  <c r="BF77" i="2"/>
  <c r="BB77" i="2"/>
  <c r="AR77" i="2"/>
  <c r="AM77" i="2"/>
  <c r="AO77" i="2"/>
  <c r="AN77" i="2"/>
  <c r="AL77" i="2"/>
  <c r="BE77" i="2"/>
  <c r="BA77" i="2"/>
  <c r="BD77" i="2"/>
  <c r="AY77" i="2"/>
  <c r="AV77" i="2"/>
  <c r="BC73" i="2"/>
  <c r="AX73" i="2"/>
  <c r="BI73" i="2"/>
  <c r="AM73" i="2"/>
  <c r="AV73" i="2"/>
  <c r="AQ73" i="2"/>
  <c r="BE73" i="2"/>
  <c r="BD73" i="2"/>
  <c r="AU73" i="2"/>
  <c r="BF73" i="2"/>
  <c r="BA73" i="2"/>
  <c r="AY73" i="2"/>
  <c r="BG73" i="2"/>
  <c r="BB73" i="2"/>
  <c r="AL73" i="2"/>
  <c r="AT73" i="2"/>
  <c r="AS73" i="2"/>
  <c r="AR73" i="2"/>
  <c r="AP73" i="2"/>
  <c r="AW73" i="2"/>
  <c r="BH73" i="2"/>
  <c r="AZ73" i="2"/>
  <c r="AO73" i="2"/>
  <c r="AK73" i="2"/>
  <c r="AN73" i="2"/>
  <c r="AX74" i="2"/>
  <c r="AS74" i="2"/>
  <c r="BF74" i="2"/>
  <c r="AU74" i="2"/>
  <c r="AO74" i="2"/>
  <c r="BE74" i="2"/>
  <c r="BD74" i="2"/>
  <c r="AW74" i="2"/>
  <c r="BH74" i="2"/>
  <c r="AV74" i="2"/>
  <c r="AY74" i="2"/>
  <c r="BA74" i="2"/>
  <c r="AR74" i="2"/>
  <c r="AZ74" i="2"/>
  <c r="AT74" i="2"/>
  <c r="AQ74" i="2"/>
  <c r="AP74" i="2"/>
  <c r="AM74" i="2"/>
  <c r="BG74" i="2"/>
  <c r="BB74" i="2"/>
  <c r="AN74" i="2"/>
  <c r="AL74" i="2"/>
  <c r="BM36" i="2"/>
  <c r="AU65" i="2"/>
  <c r="AO65" i="2"/>
  <c r="BD65" i="2"/>
  <c r="BC65" i="2"/>
  <c r="AW65" i="2"/>
  <c r="AY65" i="2"/>
  <c r="AV65" i="2"/>
  <c r="AS65" i="2"/>
  <c r="AX65" i="2"/>
  <c r="AT65" i="2"/>
  <c r="AR65" i="2"/>
  <c r="AQ65" i="2"/>
  <c r="AP65" i="2"/>
  <c r="AN65" i="2"/>
  <c r="BE65" i="2"/>
  <c r="AZ65" i="2"/>
  <c r="AL65" i="2"/>
  <c r="AK65" i="2"/>
  <c r="BI65" i="2"/>
  <c r="BF65" i="2"/>
  <c r="AM65" i="2"/>
  <c r="BH65" i="2"/>
  <c r="BG65" i="2"/>
  <c r="BB65" i="2"/>
  <c r="BA65" i="2"/>
  <c r="BM53" i="2"/>
  <c r="BD18" i="2"/>
  <c r="AW18" i="2"/>
  <c r="BF18" i="2"/>
  <c r="AV18" i="2"/>
  <c r="BC18" i="2"/>
  <c r="BB18" i="2"/>
  <c r="BA18" i="2"/>
  <c r="AS18" i="2"/>
  <c r="AP18" i="2"/>
  <c r="BH18" i="2"/>
  <c r="AL18" i="2"/>
  <c r="AK18" i="2"/>
  <c r="AY18" i="2"/>
  <c r="AU18" i="2"/>
  <c r="AX18" i="2"/>
  <c r="BE18" i="2"/>
  <c r="BI18" i="2"/>
  <c r="BG18" i="2"/>
  <c r="AZ18" i="2"/>
  <c r="AT18" i="2"/>
  <c r="AN18" i="2"/>
  <c r="AR18" i="2"/>
  <c r="AQ18" i="2"/>
  <c r="AO18" i="2"/>
  <c r="AM18" i="2"/>
  <c r="BE63" i="2"/>
  <c r="AK63" i="2"/>
  <c r="AW63" i="2"/>
  <c r="AN63" i="2"/>
  <c r="BI63" i="2"/>
  <c r="AM63" i="2"/>
  <c r="BB63" i="2"/>
  <c r="AV63" i="2"/>
  <c r="AT63" i="2"/>
  <c r="AR63" i="2"/>
  <c r="BA63" i="2"/>
  <c r="BH63" i="2"/>
  <c r="BG63" i="2"/>
  <c r="BF63" i="2"/>
  <c r="BD63" i="2"/>
  <c r="BC63" i="2"/>
  <c r="AO63" i="2"/>
  <c r="AL63" i="2"/>
  <c r="AP63" i="2"/>
  <c r="AU63" i="2"/>
  <c r="AZ63" i="2"/>
  <c r="AS63" i="2"/>
  <c r="AQ63" i="2"/>
  <c r="AY63" i="2"/>
  <c r="BD14" i="2"/>
  <c r="AW14" i="2"/>
  <c r="AT14" i="2"/>
  <c r="BC14" i="2"/>
  <c r="BF14" i="2"/>
  <c r="BE14" i="2"/>
  <c r="BB14" i="2"/>
  <c r="BI14" i="2"/>
  <c r="BA14" i="2"/>
  <c r="AP14" i="2"/>
  <c r="AK14" i="2"/>
  <c r="AN14" i="2"/>
  <c r="BH14" i="2"/>
  <c r="AM14" i="2"/>
  <c r="AL14" i="2"/>
  <c r="BG14" i="2"/>
  <c r="AY14" i="2"/>
  <c r="AZ14" i="2"/>
  <c r="AO14" i="2"/>
  <c r="AX14" i="2"/>
  <c r="AU14" i="2"/>
  <c r="AS14" i="2"/>
  <c r="AR14" i="2"/>
  <c r="AV14" i="2"/>
  <c r="AQ14" i="2"/>
  <c r="AY51" i="2"/>
  <c r="AR51" i="2"/>
  <c r="BE51" i="2"/>
  <c r="BC51" i="2"/>
  <c r="BA51" i="2"/>
  <c r="AZ51" i="2"/>
  <c r="AX51" i="2"/>
  <c r="AN51" i="2"/>
  <c r="BG51" i="2"/>
  <c r="BF51" i="2"/>
  <c r="BD51" i="2"/>
  <c r="BI51" i="2"/>
  <c r="AP51" i="2"/>
  <c r="AT51" i="2"/>
  <c r="AS51" i="2"/>
  <c r="AQ51" i="2"/>
  <c r="AM51" i="2"/>
  <c r="AL51" i="2"/>
  <c r="BH51" i="2"/>
  <c r="AV51" i="2"/>
  <c r="AK51" i="2"/>
  <c r="BB51" i="2"/>
  <c r="AW51" i="2"/>
  <c r="AO51" i="2"/>
  <c r="AU51" i="2"/>
  <c r="BI25" i="2"/>
  <c r="AO25" i="2"/>
  <c r="BB25" i="2"/>
  <c r="AN25" i="2"/>
  <c r="BH25" i="2"/>
  <c r="AL25" i="2"/>
  <c r="AT25" i="2"/>
  <c r="BG25" i="2"/>
  <c r="BF25" i="2"/>
  <c r="AZ25" i="2"/>
  <c r="AW25" i="2"/>
  <c r="AP25" i="2"/>
  <c r="AM25" i="2"/>
  <c r="AK25" i="2"/>
  <c r="AS25" i="2"/>
  <c r="AR25" i="2"/>
  <c r="AQ25" i="2"/>
  <c r="BE25" i="2"/>
  <c r="BC25" i="2"/>
  <c r="AU25" i="2"/>
  <c r="BA25" i="2"/>
  <c r="AY25" i="2"/>
  <c r="AX25" i="2"/>
  <c r="AV25" i="2"/>
  <c r="BD25" i="2"/>
  <c r="BC89" i="2"/>
  <c r="AX89" i="2"/>
  <c r="BI89" i="2"/>
  <c r="AM89" i="2"/>
  <c r="AT89" i="2"/>
  <c r="AO89" i="2"/>
  <c r="AU89" i="2"/>
  <c r="AS89" i="2"/>
  <c r="AK89" i="2"/>
  <c r="BB89" i="2"/>
  <c r="AZ89" i="2"/>
  <c r="AW89" i="2"/>
  <c r="AL89" i="2"/>
  <c r="AY89" i="2"/>
  <c r="AR89" i="2"/>
  <c r="AQ89" i="2"/>
  <c r="AP89" i="2"/>
  <c r="BH89" i="2"/>
  <c r="BG89" i="2"/>
  <c r="BF89" i="2"/>
  <c r="BE89" i="2"/>
  <c r="BD89" i="2"/>
  <c r="AN89" i="2"/>
  <c r="BA89" i="2"/>
  <c r="AV89" i="2"/>
  <c r="AX130" i="2"/>
  <c r="AS130" i="2"/>
  <c r="BF130" i="2"/>
  <c r="AY130" i="2"/>
  <c r="AR130" i="2"/>
  <c r="BI130" i="2"/>
  <c r="BH130" i="2"/>
  <c r="BA130" i="2"/>
  <c r="AM130" i="2"/>
  <c r="AK130" i="2"/>
  <c r="BB130" i="2"/>
  <c r="AN130" i="2"/>
  <c r="AL130" i="2"/>
  <c r="BD130" i="2"/>
  <c r="BC130" i="2"/>
  <c r="AZ130" i="2"/>
  <c r="AW130" i="2"/>
  <c r="AV130" i="2"/>
  <c r="AU130" i="2"/>
  <c r="BG130" i="2"/>
  <c r="AT130" i="2"/>
  <c r="AO130" i="2"/>
  <c r="AQ130" i="2"/>
  <c r="AP130" i="2"/>
  <c r="BE130" i="2"/>
  <c r="AY3" i="2"/>
  <c r="AS3" i="2"/>
  <c r="BI3" i="2"/>
  <c r="AM3" i="2"/>
  <c r="AW3" i="2"/>
  <c r="AV3" i="2"/>
  <c r="AU3" i="2"/>
  <c r="BE3" i="2"/>
  <c r="BB3" i="2"/>
  <c r="AN3" i="2"/>
  <c r="AX3" i="2"/>
  <c r="AT3" i="2"/>
  <c r="AR3" i="2"/>
  <c r="AP3" i="2"/>
  <c r="AO3" i="2"/>
  <c r="BC3" i="2"/>
  <c r="AQ3" i="2"/>
  <c r="BA3" i="2"/>
  <c r="AZ3" i="2"/>
  <c r="AL3" i="2"/>
  <c r="AK3" i="2"/>
  <c r="BG3" i="2"/>
  <c r="BF3" i="2"/>
  <c r="BD3" i="2"/>
  <c r="BH3" i="2"/>
  <c r="BI45" i="2"/>
  <c r="AO45" i="2"/>
  <c r="BB45" i="2"/>
  <c r="AY45" i="2"/>
  <c r="AW45" i="2"/>
  <c r="AU45" i="2"/>
  <c r="AS45" i="2"/>
  <c r="BG45" i="2"/>
  <c r="BH45" i="2"/>
  <c r="BF45" i="2"/>
  <c r="AP45" i="2"/>
  <c r="AL45" i="2"/>
  <c r="BC45" i="2"/>
  <c r="AK45" i="2"/>
  <c r="AZ45" i="2"/>
  <c r="AT45" i="2"/>
  <c r="AN45" i="2"/>
  <c r="AM45" i="2"/>
  <c r="AX45" i="2"/>
  <c r="AV45" i="2"/>
  <c r="AR45" i="2"/>
  <c r="AQ45" i="2"/>
  <c r="BD45" i="2"/>
  <c r="BA45" i="2"/>
  <c r="BE45" i="2"/>
  <c r="AY11" i="2"/>
  <c r="BD11" i="2"/>
  <c r="BI11" i="2"/>
  <c r="AM11" i="2"/>
  <c r="BG11" i="2"/>
  <c r="BF11" i="2"/>
  <c r="BE11" i="2"/>
  <c r="AV11" i="2"/>
  <c r="AS11" i="2"/>
  <c r="AQ11" i="2"/>
  <c r="AP11" i="2"/>
  <c r="AO11" i="2"/>
  <c r="AL11" i="2"/>
  <c r="AK11" i="2"/>
  <c r="BH11" i="2"/>
  <c r="BA11" i="2"/>
  <c r="AZ11" i="2"/>
  <c r="AU11" i="2"/>
  <c r="AT11" i="2"/>
  <c r="AX11" i="2"/>
  <c r="BC11" i="2"/>
  <c r="BB11" i="2"/>
  <c r="AW11" i="2"/>
  <c r="AN11" i="2"/>
  <c r="AR11" i="2"/>
  <c r="BC81" i="2"/>
  <c r="AX81" i="2"/>
  <c r="BI81" i="2"/>
  <c r="AM81" i="2"/>
  <c r="BG81" i="2"/>
  <c r="BA81" i="2"/>
  <c r="AN81" i="2"/>
  <c r="AL81" i="2"/>
  <c r="BD81" i="2"/>
  <c r="AP81" i="2"/>
  <c r="AK81" i="2"/>
  <c r="BB81" i="2"/>
  <c r="AQ81" i="2"/>
  <c r="AO81" i="2"/>
  <c r="BF81" i="2"/>
  <c r="BH81" i="2"/>
  <c r="AR81" i="2"/>
  <c r="BE81" i="2"/>
  <c r="AZ81" i="2"/>
  <c r="AY81" i="2"/>
  <c r="AW81" i="2"/>
  <c r="AV81" i="2"/>
  <c r="AT81" i="2"/>
  <c r="AU81" i="2"/>
  <c r="AS81" i="2"/>
  <c r="AS87" i="2"/>
  <c r="BH87" i="2"/>
  <c r="AN87" i="2"/>
  <c r="AR87" i="2"/>
  <c r="AX87" i="2"/>
  <c r="AQ87" i="2"/>
  <c r="AT87" i="2"/>
  <c r="AP87" i="2"/>
  <c r="BI87" i="2"/>
  <c r="AO87" i="2"/>
  <c r="AL87" i="2"/>
  <c r="BE87" i="2"/>
  <c r="AU87" i="2"/>
  <c r="AM87" i="2"/>
  <c r="BG87" i="2"/>
  <c r="BA87" i="2"/>
  <c r="AZ87" i="2"/>
  <c r="AY87" i="2"/>
  <c r="AW87" i="2"/>
  <c r="BF87" i="2"/>
  <c r="BD87" i="2"/>
  <c r="AV87" i="2"/>
  <c r="BC87" i="2"/>
  <c r="BB87" i="2"/>
  <c r="AK87" i="2"/>
  <c r="BH84" i="2"/>
  <c r="AN84" i="2"/>
  <c r="BC84" i="2"/>
  <c r="AZ84" i="2"/>
  <c r="BB84" i="2"/>
  <c r="AV84" i="2"/>
  <c r="AP84" i="2"/>
  <c r="AO84" i="2"/>
  <c r="BG84" i="2"/>
  <c r="BE84" i="2"/>
  <c r="BA84" i="2"/>
  <c r="AX84" i="2"/>
  <c r="AQ84" i="2"/>
  <c r="AM84" i="2"/>
  <c r="AL84" i="2"/>
  <c r="BD84" i="2"/>
  <c r="AU84" i="2"/>
  <c r="BF84" i="2"/>
  <c r="BI84" i="2"/>
  <c r="AY84" i="2"/>
  <c r="AW84" i="2"/>
  <c r="AT84" i="2"/>
  <c r="AR84" i="2"/>
  <c r="AS84" i="2"/>
  <c r="AK84" i="2"/>
  <c r="AX118" i="2"/>
  <c r="AS118" i="2"/>
  <c r="AU118" i="2"/>
  <c r="AT118" i="2"/>
  <c r="AN118" i="2"/>
  <c r="AY118" i="2"/>
  <c r="AW118" i="2"/>
  <c r="AM118" i="2"/>
  <c r="BI118" i="2"/>
  <c r="BG118" i="2"/>
  <c r="BE118" i="2"/>
  <c r="AV118" i="2"/>
  <c r="BA118" i="2"/>
  <c r="AO118" i="2"/>
  <c r="AL118" i="2"/>
  <c r="AK118" i="2"/>
  <c r="BF118" i="2"/>
  <c r="BC118" i="2"/>
  <c r="BH118" i="2"/>
  <c r="BD118" i="2"/>
  <c r="AQ118" i="2"/>
  <c r="BB118" i="2"/>
  <c r="AR118" i="2"/>
  <c r="AP118" i="2"/>
  <c r="AZ118" i="2"/>
  <c r="BH72" i="2"/>
  <c r="AN72" i="2"/>
  <c r="BC72" i="2"/>
  <c r="AP72" i="2"/>
  <c r="AX72" i="2"/>
  <c r="AS72" i="2"/>
  <c r="BD72" i="2"/>
  <c r="BB72" i="2"/>
  <c r="AU72" i="2"/>
  <c r="AY72" i="2"/>
  <c r="AV72" i="2"/>
  <c r="AR72" i="2"/>
  <c r="AQ72" i="2"/>
  <c r="AO72" i="2"/>
  <c r="AZ72" i="2"/>
  <c r="AT72" i="2"/>
  <c r="AK72" i="2"/>
  <c r="AM72" i="2"/>
  <c r="AL72" i="2"/>
  <c r="BG72" i="2"/>
  <c r="BA72" i="2"/>
  <c r="BF72" i="2"/>
  <c r="BE72" i="2"/>
  <c r="AW72" i="2"/>
  <c r="BI72" i="2"/>
  <c r="AY35" i="2"/>
  <c r="AR35" i="2"/>
  <c r="BE35" i="2"/>
  <c r="BC35" i="2"/>
  <c r="AP35" i="2"/>
  <c r="BB35" i="2"/>
  <c r="BF35" i="2"/>
  <c r="BD35" i="2"/>
  <c r="BA35" i="2"/>
  <c r="BI35" i="2"/>
  <c r="AZ35" i="2"/>
  <c r="AN35" i="2"/>
  <c r="AW35" i="2"/>
  <c r="AV35" i="2"/>
  <c r="AU35" i="2"/>
  <c r="AS35" i="2"/>
  <c r="AQ35" i="2"/>
  <c r="AM35" i="2"/>
  <c r="AL35" i="2"/>
  <c r="AK35" i="2"/>
  <c r="BH35" i="2"/>
  <c r="AO35" i="2"/>
  <c r="AT35" i="2"/>
  <c r="AX35" i="2"/>
  <c r="BG35" i="2"/>
  <c r="BE67" i="2"/>
  <c r="BH67" i="2"/>
  <c r="AM67" i="2"/>
  <c r="BB67" i="2"/>
  <c r="AZ67" i="2"/>
  <c r="AY67" i="2"/>
  <c r="AS67" i="2"/>
  <c r="BD67" i="2"/>
  <c r="BA67" i="2"/>
  <c r="AW67" i="2"/>
  <c r="AT67" i="2"/>
  <c r="AV67" i="2"/>
  <c r="AQ67" i="2"/>
  <c r="AU67" i="2"/>
  <c r="AO67" i="2"/>
  <c r="AR67" i="2"/>
  <c r="AP67" i="2"/>
  <c r="AN67" i="2"/>
  <c r="AL67" i="2"/>
  <c r="BC67" i="2"/>
  <c r="BI67" i="2"/>
  <c r="BF67" i="2"/>
  <c r="AX67" i="2"/>
  <c r="BG67" i="2"/>
  <c r="BH68" i="2"/>
  <c r="BC68" i="2"/>
  <c r="AZ68" i="2"/>
  <c r="BE68" i="2"/>
  <c r="AX68" i="2"/>
  <c r="AY68" i="2"/>
  <c r="AW68" i="2"/>
  <c r="AQ68" i="2"/>
  <c r="BI68" i="2"/>
  <c r="BF68" i="2"/>
  <c r="BB68" i="2"/>
  <c r="AM68" i="2"/>
  <c r="AL68" i="2"/>
  <c r="BD68" i="2"/>
  <c r="AT68" i="2"/>
  <c r="AS68" i="2"/>
  <c r="AR68" i="2"/>
  <c r="AP68" i="2"/>
  <c r="AO68" i="2"/>
  <c r="BA68" i="2"/>
  <c r="AN68" i="2"/>
  <c r="AK68" i="2"/>
  <c r="BG68" i="2"/>
  <c r="AV68" i="2"/>
  <c r="AU68" i="2"/>
  <c r="AP62" i="2"/>
  <c r="BA62" i="2"/>
  <c r="AQ62" i="2"/>
  <c r="AO62" i="2"/>
  <c r="BE62" i="2"/>
  <c r="AV62" i="2"/>
  <c r="AT62" i="2"/>
  <c r="AR62" i="2"/>
  <c r="BI62" i="2"/>
  <c r="BH62" i="2"/>
  <c r="AW62" i="2"/>
  <c r="AY62" i="2"/>
  <c r="AX62" i="2"/>
  <c r="AU62" i="2"/>
  <c r="AS62" i="2"/>
  <c r="BD62" i="2"/>
  <c r="BG62" i="2"/>
  <c r="BC62" i="2"/>
  <c r="BB62" i="2"/>
  <c r="AN62" i="2"/>
  <c r="BF62" i="2"/>
  <c r="AZ62" i="2"/>
  <c r="AM62" i="2"/>
  <c r="AL62" i="2"/>
  <c r="AK62" i="2"/>
  <c r="BI13" i="2"/>
  <c r="AO13" i="2"/>
  <c r="BB13" i="2"/>
  <c r="AW13" i="2"/>
  <c r="BE13" i="2"/>
  <c r="BF13" i="2"/>
  <c r="BD13" i="2"/>
  <c r="BC13" i="2"/>
  <c r="BA13" i="2"/>
  <c r="AX13" i="2"/>
  <c r="AM13" i="2"/>
  <c r="BH13" i="2"/>
  <c r="BG13" i="2"/>
  <c r="AY13" i="2"/>
  <c r="AV13" i="2"/>
  <c r="AZ13" i="2"/>
  <c r="AQ13" i="2"/>
  <c r="AS13" i="2"/>
  <c r="AR13" i="2"/>
  <c r="AN13" i="2"/>
  <c r="AP13" i="2"/>
  <c r="AL13" i="2"/>
  <c r="AU13" i="2"/>
  <c r="AT13" i="2"/>
  <c r="AK13" i="2"/>
  <c r="AT4" i="2"/>
  <c r="AO4" i="2"/>
  <c r="BF4" i="2"/>
  <c r="AV4" i="2"/>
  <c r="AU4" i="2"/>
  <c r="AS4" i="2"/>
  <c r="BG4" i="2"/>
  <c r="BC4" i="2"/>
  <c r="AP4" i="2"/>
  <c r="BD4" i="2"/>
  <c r="BB4" i="2"/>
  <c r="BA4" i="2"/>
  <c r="AY4" i="2"/>
  <c r="AX4" i="2"/>
  <c r="BH4" i="2"/>
  <c r="AZ4" i="2"/>
  <c r="AW4" i="2"/>
  <c r="AQ4" i="2"/>
  <c r="AR4" i="2"/>
  <c r="AN4" i="2"/>
  <c r="BI4" i="2"/>
  <c r="BE4" i="2"/>
  <c r="AL4" i="2"/>
  <c r="AK4" i="2"/>
  <c r="AM4" i="2"/>
  <c r="AX90" i="2"/>
  <c r="AS90" i="2"/>
  <c r="BF90" i="2"/>
  <c r="AR90" i="2"/>
  <c r="AM90" i="2"/>
  <c r="AV90" i="2"/>
  <c r="AU90" i="2"/>
  <c r="AL90" i="2"/>
  <c r="BG90" i="2"/>
  <c r="BD90" i="2"/>
  <c r="BB90" i="2"/>
  <c r="AQ90" i="2"/>
  <c r="AP90" i="2"/>
  <c r="AO90" i="2"/>
  <c r="BI90" i="2"/>
  <c r="BH90" i="2"/>
  <c r="BE90" i="2"/>
  <c r="AT90" i="2"/>
  <c r="AN90" i="2"/>
  <c r="AK90" i="2"/>
  <c r="BA90" i="2"/>
  <c r="AZ90" i="2"/>
  <c r="AW90" i="2"/>
  <c r="BC90" i="2"/>
  <c r="AY90" i="2"/>
  <c r="BI5" i="2"/>
  <c r="AO5" i="2"/>
  <c r="BF5" i="2"/>
  <c r="AK5" i="2"/>
  <c r="BC5" i="2"/>
  <c r="AT5" i="2"/>
  <c r="AS5" i="2"/>
  <c r="AR5" i="2"/>
  <c r="BE5" i="2"/>
  <c r="AU5" i="2"/>
  <c r="BH5" i="2"/>
  <c r="BD5" i="2"/>
  <c r="BB5" i="2"/>
  <c r="AQ5" i="2"/>
  <c r="AM5" i="2"/>
  <c r="AP5" i="2"/>
  <c r="AN5" i="2"/>
  <c r="AL5" i="2"/>
  <c r="BG5" i="2"/>
  <c r="AZ5" i="2"/>
  <c r="AV5" i="2"/>
  <c r="BA5" i="2"/>
  <c r="AY5" i="2"/>
  <c r="AX5" i="2"/>
  <c r="AW5" i="2"/>
  <c r="AY15" i="2"/>
  <c r="AR15" i="2"/>
  <c r="AQ15" i="2"/>
  <c r="BB15" i="2"/>
  <c r="BE15" i="2"/>
  <c r="BD15" i="2"/>
  <c r="BC15" i="2"/>
  <c r="BH15" i="2"/>
  <c r="AT15" i="2"/>
  <c r="AP15" i="2"/>
  <c r="AO15" i="2"/>
  <c r="AN15" i="2"/>
  <c r="AL15" i="2"/>
  <c r="AK15" i="2"/>
  <c r="BF15" i="2"/>
  <c r="AX15" i="2"/>
  <c r="AU15" i="2"/>
  <c r="AS15" i="2"/>
  <c r="BA15" i="2"/>
  <c r="AZ15" i="2"/>
  <c r="AW15" i="2"/>
  <c r="AV15" i="2"/>
  <c r="AM15" i="2"/>
  <c r="BI15" i="2"/>
  <c r="BG15" i="2"/>
  <c r="AT32" i="2"/>
  <c r="BG32" i="2"/>
  <c r="AM32" i="2"/>
  <c r="AQ32" i="2"/>
  <c r="AO32" i="2"/>
  <c r="AR32" i="2"/>
  <c r="BC32" i="2"/>
  <c r="AX32" i="2"/>
  <c r="AW32" i="2"/>
  <c r="AV32" i="2"/>
  <c r="AZ32" i="2"/>
  <c r="BA32" i="2"/>
  <c r="AY32" i="2"/>
  <c r="AU32" i="2"/>
  <c r="AP32" i="2"/>
  <c r="AN32" i="2"/>
  <c r="BH32" i="2"/>
  <c r="BB32" i="2"/>
  <c r="BI32" i="2"/>
  <c r="AL32" i="2"/>
  <c r="AK32" i="2"/>
  <c r="BF32" i="2"/>
  <c r="BE32" i="2"/>
  <c r="BD32" i="2"/>
  <c r="AS32" i="2"/>
  <c r="BC117" i="2"/>
  <c r="AX117" i="2"/>
  <c r="AW117" i="2"/>
  <c r="AU117" i="2"/>
  <c r="AP117" i="2"/>
  <c r="AV117" i="2"/>
  <c r="AT117" i="2"/>
  <c r="AM117" i="2"/>
  <c r="BF117" i="2"/>
  <c r="BD117" i="2"/>
  <c r="BA117" i="2"/>
  <c r="AO117" i="2"/>
  <c r="BG117" i="2"/>
  <c r="BE117" i="2"/>
  <c r="AK117" i="2"/>
  <c r="BI117" i="2"/>
  <c r="BH117" i="2"/>
  <c r="AZ117" i="2"/>
  <c r="AS117" i="2"/>
  <c r="AN117" i="2"/>
  <c r="AR117" i="2"/>
  <c r="AQ117" i="2"/>
  <c r="AL117" i="2"/>
  <c r="AY117" i="2"/>
  <c r="BB117" i="2"/>
  <c r="AT8" i="2"/>
  <c r="AU8" i="2"/>
  <c r="AV8" i="2"/>
  <c r="AN8" i="2"/>
  <c r="AM8" i="2"/>
  <c r="BI8" i="2"/>
  <c r="AL8" i="2"/>
  <c r="AP8" i="2"/>
  <c r="BA8" i="2"/>
  <c r="BB8" i="2"/>
  <c r="AZ8" i="2"/>
  <c r="AY8" i="2"/>
  <c r="AW8" i="2"/>
  <c r="AS8" i="2"/>
  <c r="BE8" i="2"/>
  <c r="BC8" i="2"/>
  <c r="AX8" i="2"/>
  <c r="AO8" i="2"/>
  <c r="BD8" i="2"/>
  <c r="AK8" i="2"/>
  <c r="AR8" i="2"/>
  <c r="AQ8" i="2"/>
  <c r="BH8" i="2"/>
  <c r="BG8" i="2"/>
  <c r="BF8" i="2"/>
  <c r="BM124" i="2"/>
  <c r="BC109" i="2"/>
  <c r="AX109" i="2"/>
  <c r="AW109" i="2"/>
  <c r="BI109" i="2"/>
  <c r="AL109" i="2"/>
  <c r="BD109" i="2"/>
  <c r="AO109" i="2"/>
  <c r="AN109" i="2"/>
  <c r="BF109" i="2"/>
  <c r="AR109" i="2"/>
  <c r="AP109" i="2"/>
  <c r="AK109" i="2"/>
  <c r="BG109" i="2"/>
  <c r="AU109" i="2"/>
  <c r="AQ109" i="2"/>
  <c r="AM109" i="2"/>
  <c r="BA109" i="2"/>
  <c r="AV109" i="2"/>
  <c r="AS109" i="2"/>
  <c r="AY109" i="2"/>
  <c r="BH109" i="2"/>
  <c r="BE109" i="2"/>
  <c r="BB109" i="2"/>
  <c r="AT109" i="2"/>
  <c r="AZ109" i="2"/>
  <c r="BC69" i="2"/>
  <c r="AX69" i="2"/>
  <c r="AW69" i="2"/>
  <c r="BD69" i="2"/>
  <c r="AV69" i="2"/>
  <c r="BA69" i="2"/>
  <c r="AZ69" i="2"/>
  <c r="AQ69" i="2"/>
  <c r="BH69" i="2"/>
  <c r="AT69" i="2"/>
  <c r="AS69" i="2"/>
  <c r="BI69" i="2"/>
  <c r="BG69" i="2"/>
  <c r="AU69" i="2"/>
  <c r="AO69" i="2"/>
  <c r="BE69" i="2"/>
  <c r="AR69" i="2"/>
  <c r="BB69" i="2"/>
  <c r="AY69" i="2"/>
  <c r="AP69" i="2"/>
  <c r="AN69" i="2"/>
  <c r="AL69" i="2"/>
  <c r="AK69" i="2"/>
  <c r="BF69" i="2"/>
  <c r="AM69" i="2"/>
  <c r="BH80" i="2"/>
  <c r="AN80" i="2"/>
  <c r="BC80" i="2"/>
  <c r="AP80" i="2"/>
  <c r="BI80" i="2"/>
  <c r="AK80" i="2"/>
  <c r="BB80" i="2"/>
  <c r="AL80" i="2"/>
  <c r="BA80" i="2"/>
  <c r="BF80" i="2"/>
  <c r="AW80" i="2"/>
  <c r="AT80" i="2"/>
  <c r="AU80" i="2"/>
  <c r="AS80" i="2"/>
  <c r="AR80" i="2"/>
  <c r="AQ80" i="2"/>
  <c r="AO80" i="2"/>
  <c r="AV80" i="2"/>
  <c r="AM80" i="2"/>
  <c r="BG80" i="2"/>
  <c r="BD80" i="2"/>
  <c r="AZ80" i="2"/>
  <c r="BE80" i="2"/>
  <c r="AY80" i="2"/>
  <c r="AX80" i="2"/>
  <c r="BC105" i="2"/>
  <c r="AX105" i="2"/>
  <c r="BI105" i="2"/>
  <c r="AM105" i="2"/>
  <c r="AR105" i="2"/>
  <c r="AL105" i="2"/>
  <c r="BH105" i="2"/>
  <c r="BA105" i="2"/>
  <c r="AY105" i="2"/>
  <c r="AV105" i="2"/>
  <c r="AT105" i="2"/>
  <c r="AK105" i="2"/>
  <c r="AZ105" i="2"/>
  <c r="AW105" i="2"/>
  <c r="BB105" i="2"/>
  <c r="AU105" i="2"/>
  <c r="AS105" i="2"/>
  <c r="AQ105" i="2"/>
  <c r="AP105" i="2"/>
  <c r="BG105" i="2"/>
  <c r="BF105" i="2"/>
  <c r="BE105" i="2"/>
  <c r="BD105" i="2"/>
  <c r="AO105" i="2"/>
  <c r="AN105" i="2"/>
  <c r="BC101" i="2"/>
  <c r="AX101" i="2"/>
  <c r="AW101" i="2"/>
  <c r="AY101" i="2"/>
  <c r="AR101" i="2"/>
  <c r="BG101" i="2"/>
  <c r="BF101" i="2"/>
  <c r="AV101" i="2"/>
  <c r="BI101" i="2"/>
  <c r="BE101" i="2"/>
  <c r="BB101" i="2"/>
  <c r="AQ101" i="2"/>
  <c r="AL101" i="2"/>
  <c r="AK101" i="2"/>
  <c r="BD101" i="2"/>
  <c r="BH101" i="2"/>
  <c r="BA101" i="2"/>
  <c r="AO101" i="2"/>
  <c r="AZ101" i="2"/>
  <c r="AU101" i="2"/>
  <c r="AT101" i="2"/>
  <c r="AM101" i="2"/>
  <c r="AS101" i="2"/>
  <c r="AP101" i="2"/>
  <c r="AN101" i="2"/>
  <c r="BC121" i="2"/>
  <c r="AX121" i="2"/>
  <c r="BI121" i="2"/>
  <c r="AM121" i="2"/>
  <c r="AP121" i="2"/>
  <c r="BG121" i="2"/>
  <c r="AZ121" i="2"/>
  <c r="AY121" i="2"/>
  <c r="AR121" i="2"/>
  <c r="AV121" i="2"/>
  <c r="AT121" i="2"/>
  <c r="AQ121" i="2"/>
  <c r="BB121" i="2"/>
  <c r="BE121" i="2"/>
  <c r="BD121" i="2"/>
  <c r="BA121" i="2"/>
  <c r="AW121" i="2"/>
  <c r="AU121" i="2"/>
  <c r="BF121" i="2"/>
  <c r="AN121" i="2"/>
  <c r="AO121" i="2"/>
  <c r="AL121" i="2"/>
  <c r="AK121" i="2"/>
  <c r="BH121" i="2"/>
  <c r="AS121" i="2"/>
  <c r="AT52" i="2"/>
  <c r="AS52" i="2"/>
  <c r="BG52" i="2"/>
  <c r="AM52" i="2"/>
  <c r="BC52" i="2"/>
  <c r="BA52" i="2"/>
  <c r="AY52" i="2"/>
  <c r="BD52" i="2"/>
  <c r="BB52" i="2"/>
  <c r="AO52" i="2"/>
  <c r="AN52" i="2"/>
  <c r="AZ52" i="2"/>
  <c r="BI52" i="2"/>
  <c r="BF52" i="2"/>
  <c r="BE52" i="2"/>
  <c r="AP52" i="2"/>
  <c r="AL52" i="2"/>
  <c r="AK52" i="2"/>
  <c r="AR52" i="2"/>
  <c r="AU52" i="2"/>
  <c r="AV52" i="2"/>
  <c r="AQ52" i="2"/>
  <c r="BH52" i="2"/>
  <c r="AW52" i="2"/>
  <c r="AX52" i="2"/>
  <c r="BC93" i="2"/>
  <c r="AX93" i="2"/>
  <c r="AW93" i="2"/>
  <c r="AN93" i="2"/>
  <c r="BF93" i="2"/>
  <c r="AY93" i="2"/>
  <c r="AV93" i="2"/>
  <c r="AP93" i="2"/>
  <c r="AS93" i="2"/>
  <c r="AQ93" i="2"/>
  <c r="AM93" i="2"/>
  <c r="BI93" i="2"/>
  <c r="AT93" i="2"/>
  <c r="AR93" i="2"/>
  <c r="BB93" i="2"/>
  <c r="AU93" i="2"/>
  <c r="AK93" i="2"/>
  <c r="BH93" i="2"/>
  <c r="BG93" i="2"/>
  <c r="BD93" i="2"/>
  <c r="BE93" i="2"/>
  <c r="BA93" i="2"/>
  <c r="AZ93" i="2"/>
  <c r="AO93" i="2"/>
  <c r="AL93" i="2"/>
  <c r="AY39" i="2"/>
  <c r="AR39" i="2"/>
  <c r="AT39" i="2"/>
  <c r="AQ39" i="2"/>
  <c r="AN39" i="2"/>
  <c r="BB39" i="2"/>
  <c r="AL39" i="2"/>
  <c r="AK39" i="2"/>
  <c r="BD39" i="2"/>
  <c r="AZ39" i="2"/>
  <c r="BH39" i="2"/>
  <c r="BI39" i="2"/>
  <c r="BF39" i="2"/>
  <c r="BE39" i="2"/>
  <c r="AS39" i="2"/>
  <c r="AM39" i="2"/>
  <c r="AP39" i="2"/>
  <c r="AO39" i="2"/>
  <c r="BA39" i="2"/>
  <c r="AU39" i="2"/>
  <c r="BC39" i="2"/>
  <c r="AX39" i="2"/>
  <c r="BG39" i="2"/>
  <c r="AV39" i="2"/>
  <c r="AW39" i="2"/>
  <c r="BI17" i="2"/>
  <c r="AO17" i="2"/>
  <c r="BB17" i="2"/>
  <c r="BH17" i="2"/>
  <c r="AL17" i="2"/>
  <c r="AX17" i="2"/>
  <c r="BD17" i="2"/>
  <c r="BC17" i="2"/>
  <c r="BA17" i="2"/>
  <c r="AQ17" i="2"/>
  <c r="AM17" i="2"/>
  <c r="AZ17" i="2"/>
  <c r="BG17" i="2"/>
  <c r="BE17" i="2"/>
  <c r="AY17" i="2"/>
  <c r="AV17" i="2"/>
  <c r="AS17" i="2"/>
  <c r="AN17" i="2"/>
  <c r="AU17" i="2"/>
  <c r="AT17" i="2"/>
  <c r="AR17" i="2"/>
  <c r="AP17" i="2"/>
  <c r="AK17" i="2"/>
  <c r="BF17" i="2"/>
  <c r="AW17" i="2"/>
  <c r="BH100" i="2"/>
  <c r="AN100" i="2"/>
  <c r="BC100" i="2"/>
  <c r="AZ100" i="2"/>
  <c r="AY100" i="2"/>
  <c r="AT100" i="2"/>
  <c r="BF100" i="2"/>
  <c r="BE100" i="2"/>
  <c r="AV100" i="2"/>
  <c r="BB100" i="2"/>
  <c r="AX100" i="2"/>
  <c r="AU100" i="2"/>
  <c r="AM100" i="2"/>
  <c r="AP100" i="2"/>
  <c r="AO100" i="2"/>
  <c r="AL100" i="2"/>
  <c r="AK100" i="2"/>
  <c r="AS100" i="2"/>
  <c r="BI100" i="2"/>
  <c r="BG100" i="2"/>
  <c r="BD100" i="2"/>
  <c r="BA100" i="2"/>
  <c r="AW100" i="2"/>
  <c r="AR100" i="2"/>
  <c r="AQ100" i="2"/>
  <c r="BC85" i="2"/>
  <c r="AX85" i="2"/>
  <c r="AW85" i="2"/>
  <c r="BA85" i="2"/>
  <c r="AT85" i="2"/>
  <c r="AP85" i="2"/>
  <c r="AO85" i="2"/>
  <c r="BH85" i="2"/>
  <c r="BG85" i="2"/>
  <c r="BE85" i="2"/>
  <c r="AU85" i="2"/>
  <c r="BB85" i="2"/>
  <c r="AZ85" i="2"/>
  <c r="BF85" i="2"/>
  <c r="BD85" i="2"/>
  <c r="AY85" i="2"/>
  <c r="AV85" i="2"/>
  <c r="AS85" i="2"/>
  <c r="AM85" i="2"/>
  <c r="AL85" i="2"/>
  <c r="BI85" i="2"/>
  <c r="AN85" i="2"/>
  <c r="AQ85" i="2"/>
  <c r="AR85" i="2"/>
  <c r="AS95" i="2"/>
  <c r="BH95" i="2"/>
  <c r="AN95" i="2"/>
  <c r="AR95" i="2"/>
  <c r="BG95" i="2"/>
  <c r="BB95" i="2"/>
  <c r="AZ95" i="2"/>
  <c r="AY95" i="2"/>
  <c r="AQ95" i="2"/>
  <c r="BE95" i="2"/>
  <c r="BC95" i="2"/>
  <c r="AX95" i="2"/>
  <c r="AO95" i="2"/>
  <c r="BA95" i="2"/>
  <c r="BF95" i="2"/>
  <c r="AV95" i="2"/>
  <c r="AW95" i="2"/>
  <c r="AP95" i="2"/>
  <c r="AU95" i="2"/>
  <c r="AT95" i="2"/>
  <c r="AM95" i="2"/>
  <c r="AL95" i="2"/>
  <c r="AK95" i="2"/>
  <c r="BD95" i="2"/>
  <c r="BI95" i="2"/>
  <c r="AY7" i="2"/>
  <c r="AX7" i="2"/>
  <c r="AW7" i="2"/>
  <c r="AP7" i="2"/>
  <c r="AO7" i="2"/>
  <c r="AN7" i="2"/>
  <c r="AL7" i="2"/>
  <c r="BI7" i="2"/>
  <c r="AZ7" i="2"/>
  <c r="AT7" i="2"/>
  <c r="AS7" i="2"/>
  <c r="AR7" i="2"/>
  <c r="AM7" i="2"/>
  <c r="AK7" i="2"/>
  <c r="BG7" i="2"/>
  <c r="BF7" i="2"/>
  <c r="BH7" i="2"/>
  <c r="BE7" i="2"/>
  <c r="BD7" i="2"/>
  <c r="BB7" i="2"/>
  <c r="AU7" i="2"/>
  <c r="BA7" i="2"/>
  <c r="AV7" i="2"/>
  <c r="BC7" i="2"/>
  <c r="AQ7" i="2"/>
  <c r="BH120" i="2"/>
  <c r="AN120" i="2"/>
  <c r="BC120" i="2"/>
  <c r="AP120" i="2"/>
  <c r="AR120" i="2"/>
  <c r="BI120" i="2"/>
  <c r="AK120" i="2"/>
  <c r="AY120" i="2"/>
  <c r="AX120" i="2"/>
  <c r="AQ120" i="2"/>
  <c r="AS120" i="2"/>
  <c r="AM120" i="2"/>
  <c r="BF120" i="2"/>
  <c r="BE120" i="2"/>
  <c r="BD120" i="2"/>
  <c r="AL120" i="2"/>
  <c r="AU120" i="2"/>
  <c r="AW120" i="2"/>
  <c r="AO120" i="2"/>
  <c r="AV120" i="2"/>
  <c r="AT120" i="2"/>
  <c r="BG120" i="2"/>
  <c r="AZ120" i="2"/>
  <c r="BB120" i="2"/>
  <c r="BA120" i="2"/>
  <c r="AX70" i="2"/>
  <c r="AS70" i="2"/>
  <c r="AU70" i="2"/>
  <c r="BB70" i="2"/>
  <c r="AV70" i="2"/>
  <c r="BC70" i="2"/>
  <c r="BA70" i="2"/>
  <c r="AQ70" i="2"/>
  <c r="AM70" i="2"/>
  <c r="AK70" i="2"/>
  <c r="BG70" i="2"/>
  <c r="BF70" i="2"/>
  <c r="AO70" i="2"/>
  <c r="AN70" i="2"/>
  <c r="AL70" i="2"/>
  <c r="AW70" i="2"/>
  <c r="BI70" i="2"/>
  <c r="BE70" i="2"/>
  <c r="BH70" i="2"/>
  <c r="BD70" i="2"/>
  <c r="AT70" i="2"/>
  <c r="AR70" i="2"/>
  <c r="AZ70" i="2"/>
  <c r="AP70" i="2"/>
  <c r="AY70" i="2"/>
  <c r="AY23" i="2"/>
  <c r="AR23" i="2"/>
  <c r="AT23" i="2"/>
  <c r="AQ23" i="2"/>
  <c r="AU23" i="2"/>
  <c r="BG23" i="2"/>
  <c r="BF23" i="2"/>
  <c r="BE23" i="2"/>
  <c r="AO23" i="2"/>
  <c r="AL23" i="2"/>
  <c r="BB23" i="2"/>
  <c r="BA23" i="2"/>
  <c r="AZ23" i="2"/>
  <c r="AX23" i="2"/>
  <c r="AV23" i="2"/>
  <c r="AS23" i="2"/>
  <c r="AN23" i="2"/>
  <c r="AM23" i="2"/>
  <c r="AK23" i="2"/>
  <c r="BH23" i="2"/>
  <c r="BD23" i="2"/>
  <c r="BC23" i="2"/>
  <c r="AW23" i="2"/>
  <c r="AP23" i="2"/>
  <c r="BI23" i="2"/>
  <c r="AY27" i="2"/>
  <c r="AR27" i="2"/>
  <c r="BE27" i="2"/>
  <c r="BC27" i="2"/>
  <c r="AS27" i="2"/>
  <c r="BF27" i="2"/>
  <c r="AL27" i="2"/>
  <c r="AK27" i="2"/>
  <c r="BH27" i="2"/>
  <c r="AU27" i="2"/>
  <c r="BI27" i="2"/>
  <c r="BG27" i="2"/>
  <c r="BD27" i="2"/>
  <c r="BA27" i="2"/>
  <c r="AZ27" i="2"/>
  <c r="AO27" i="2"/>
  <c r="AN27" i="2"/>
  <c r="AM27" i="2"/>
  <c r="BB27" i="2"/>
  <c r="AX27" i="2"/>
  <c r="AV27" i="2"/>
  <c r="AW27" i="2"/>
  <c r="AT27" i="2"/>
  <c r="AP27" i="2"/>
  <c r="AQ27" i="2"/>
  <c r="BD46" i="2"/>
  <c r="AW46" i="2"/>
  <c r="AV46" i="2"/>
  <c r="AT46" i="2"/>
  <c r="AR46" i="2"/>
  <c r="AU46" i="2"/>
  <c r="BH46" i="2"/>
  <c r="AK46" i="2"/>
  <c r="AZ46" i="2"/>
  <c r="AS46" i="2"/>
  <c r="BA46" i="2"/>
  <c r="AY46" i="2"/>
  <c r="AX46" i="2"/>
  <c r="AP46" i="2"/>
  <c r="AO46" i="2"/>
  <c r="BF46" i="2"/>
  <c r="BB46" i="2"/>
  <c r="BG46" i="2"/>
  <c r="BI46" i="2"/>
  <c r="BE46" i="2"/>
  <c r="BC46" i="2"/>
  <c r="AQ46" i="2"/>
  <c r="AM46" i="2"/>
  <c r="AN46" i="2"/>
  <c r="AL46" i="2"/>
  <c r="BD42" i="2"/>
  <c r="AW42" i="2"/>
  <c r="BH42" i="2"/>
  <c r="AL42" i="2"/>
  <c r="BF42" i="2"/>
  <c r="BC42" i="2"/>
  <c r="AQ42" i="2"/>
  <c r="BB42" i="2"/>
  <c r="AV42" i="2"/>
  <c r="AU42" i="2"/>
  <c r="AT42" i="2"/>
  <c r="AX42" i="2"/>
  <c r="AP42" i="2"/>
  <c r="AY42" i="2"/>
  <c r="BE42" i="2"/>
  <c r="BA42" i="2"/>
  <c r="AS42" i="2"/>
  <c r="AO42" i="2"/>
  <c r="BI42" i="2"/>
  <c r="BG42" i="2"/>
  <c r="AZ42" i="2"/>
  <c r="AR42" i="2"/>
  <c r="AM42" i="2"/>
  <c r="AK42" i="2"/>
  <c r="AN42" i="2"/>
  <c r="AX82" i="2"/>
  <c r="AS82" i="2"/>
  <c r="BF82" i="2"/>
  <c r="BE82" i="2"/>
  <c r="AZ82" i="2"/>
  <c r="AN82" i="2"/>
  <c r="AM82" i="2"/>
  <c r="BD82" i="2"/>
  <c r="AT82" i="2"/>
  <c r="AQ82" i="2"/>
  <c r="AO82" i="2"/>
  <c r="BI82" i="2"/>
  <c r="BA82" i="2"/>
  <c r="AY82" i="2"/>
  <c r="AP82" i="2"/>
  <c r="AL82" i="2"/>
  <c r="AK82" i="2"/>
  <c r="AW82" i="2"/>
  <c r="AR82" i="2"/>
  <c r="BB82" i="2"/>
  <c r="AV82" i="2"/>
  <c r="AU82" i="2"/>
  <c r="BG82" i="2"/>
  <c r="BH82" i="2"/>
  <c r="BC82" i="2"/>
  <c r="BH104" i="2"/>
  <c r="AN104" i="2"/>
  <c r="BC104" i="2"/>
  <c r="AP104" i="2"/>
  <c r="AT104" i="2"/>
  <c r="AM104" i="2"/>
  <c r="BI104" i="2"/>
  <c r="BG104" i="2"/>
  <c r="AZ104" i="2"/>
  <c r="AU104" i="2"/>
  <c r="AR104" i="2"/>
  <c r="AO104" i="2"/>
  <c r="AK104" i="2"/>
  <c r="BD104" i="2"/>
  <c r="BB104" i="2"/>
  <c r="AX104" i="2"/>
  <c r="AS104" i="2"/>
  <c r="AQ104" i="2"/>
  <c r="AL104" i="2"/>
  <c r="BF104" i="2"/>
  <c r="BA104" i="2"/>
  <c r="AV104" i="2"/>
  <c r="AW104" i="2"/>
  <c r="BE104" i="2"/>
  <c r="AY104" i="2"/>
  <c r="AS91" i="2"/>
  <c r="BH91" i="2"/>
  <c r="AN91" i="2"/>
  <c r="BC91" i="2"/>
  <c r="AQ91" i="2"/>
  <c r="BI91" i="2"/>
  <c r="AK91" i="2"/>
  <c r="AW91" i="2"/>
  <c r="AV91" i="2"/>
  <c r="AM91" i="2"/>
  <c r="BF91" i="2"/>
  <c r="AY91" i="2"/>
  <c r="BD91" i="2"/>
  <c r="BB91" i="2"/>
  <c r="AL91" i="2"/>
  <c r="AP91" i="2"/>
  <c r="AO91" i="2"/>
  <c r="AU91" i="2"/>
  <c r="BA91" i="2"/>
  <c r="AT91" i="2"/>
  <c r="AZ91" i="2"/>
  <c r="AX91" i="2"/>
  <c r="AR91" i="2"/>
  <c r="BE91" i="2"/>
  <c r="BG91" i="2"/>
  <c r="BD30" i="2"/>
  <c r="AW30" i="2"/>
  <c r="AV30" i="2"/>
  <c r="AT30" i="2"/>
  <c r="AQ30" i="2"/>
  <c r="BE30" i="2"/>
  <c r="AR30" i="2"/>
  <c r="AP30" i="2"/>
  <c r="AO30" i="2"/>
  <c r="BC30" i="2"/>
  <c r="AZ30" i="2"/>
  <c r="BI30" i="2"/>
  <c r="BH30" i="2"/>
  <c r="BF30" i="2"/>
  <c r="BB30" i="2"/>
  <c r="BG30" i="2"/>
  <c r="AX30" i="2"/>
  <c r="AL30" i="2"/>
  <c r="AM30" i="2"/>
  <c r="AK30" i="2"/>
  <c r="BA30" i="2"/>
  <c r="AY30" i="2"/>
  <c r="AU30" i="2"/>
  <c r="AS30" i="2"/>
  <c r="AN30" i="2"/>
  <c r="BH88" i="2"/>
  <c r="AN88" i="2"/>
  <c r="BC88" i="2"/>
  <c r="AP88" i="2"/>
  <c r="AV88" i="2"/>
  <c r="AQ88" i="2"/>
  <c r="AT88" i="2"/>
  <c r="AS88" i="2"/>
  <c r="AX88" i="2"/>
  <c r="AU88" i="2"/>
  <c r="AO88" i="2"/>
  <c r="BD88" i="2"/>
  <c r="BB88" i="2"/>
  <c r="BI88" i="2"/>
  <c r="BE88" i="2"/>
  <c r="AM88" i="2"/>
  <c r="AL88" i="2"/>
  <c r="AK88" i="2"/>
  <c r="BF88" i="2"/>
  <c r="BA88" i="2"/>
  <c r="AZ88" i="2"/>
  <c r="AR88" i="2"/>
  <c r="BG88" i="2"/>
  <c r="AY88" i="2"/>
  <c r="AW88" i="2"/>
  <c r="AT48" i="2"/>
  <c r="BG48" i="2"/>
  <c r="AM48" i="2"/>
  <c r="AQ48" i="2"/>
  <c r="AO48" i="2"/>
  <c r="BI48" i="2"/>
  <c r="AL48" i="2"/>
  <c r="AX48" i="2"/>
  <c r="AS48" i="2"/>
  <c r="AR48" i="2"/>
  <c r="AP48" i="2"/>
  <c r="AY48" i="2"/>
  <c r="AN48" i="2"/>
  <c r="AK48" i="2"/>
  <c r="BH48" i="2"/>
  <c r="BF48" i="2"/>
  <c r="BE48" i="2"/>
  <c r="BC48" i="2"/>
  <c r="BD48" i="2"/>
  <c r="BB48" i="2"/>
  <c r="AV48" i="2"/>
  <c r="BA48" i="2"/>
  <c r="AW48" i="2"/>
  <c r="AZ48" i="2"/>
  <c r="AU48" i="2"/>
  <c r="BD22" i="2"/>
  <c r="AV22" i="2"/>
  <c r="AT22" i="2"/>
  <c r="AS22" i="2"/>
  <c r="BG22" i="2"/>
  <c r="BE22" i="2"/>
  <c r="AL22" i="2"/>
  <c r="AX22" i="2"/>
  <c r="AP22" i="2"/>
  <c r="AO22" i="2"/>
  <c r="AN22" i="2"/>
  <c r="BB22" i="2"/>
  <c r="BA22" i="2"/>
  <c r="AU22" i="2"/>
  <c r="AZ22" i="2"/>
  <c r="AR22" i="2"/>
  <c r="AQ22" i="2"/>
  <c r="BC22" i="2"/>
  <c r="AM22" i="2"/>
  <c r="AP66" i="2"/>
  <c r="AQ66" i="2"/>
  <c r="BF66" i="2"/>
  <c r="AK66" i="2"/>
  <c r="BB66" i="2"/>
  <c r="BA66" i="2"/>
  <c r="AU66" i="2"/>
  <c r="AZ66" i="2"/>
  <c r="AX66" i="2"/>
  <c r="AV66" i="2"/>
  <c r="BE66" i="2"/>
  <c r="BD66" i="2"/>
  <c r="AM66" i="2"/>
  <c r="BI66" i="2"/>
  <c r="BH66" i="2"/>
  <c r="BG66" i="2"/>
  <c r="BC66" i="2"/>
  <c r="AR66" i="2"/>
  <c r="AL66" i="2"/>
  <c r="AY66" i="2"/>
  <c r="AW66" i="2"/>
  <c r="AT66" i="2"/>
  <c r="AS66" i="2"/>
  <c r="AO66" i="2"/>
  <c r="AN66" i="2"/>
  <c r="AS71" i="2"/>
  <c r="BH71" i="2"/>
  <c r="AN71" i="2"/>
  <c r="AR71" i="2"/>
  <c r="AZ71" i="2"/>
  <c r="AU71" i="2"/>
  <c r="BC71" i="2"/>
  <c r="BB71" i="2"/>
  <c r="AT71" i="2"/>
  <c r="AQ71" i="2"/>
  <c r="AO71" i="2"/>
  <c r="AL71" i="2"/>
  <c r="BA71" i="2"/>
  <c r="BF71" i="2"/>
  <c r="BE71" i="2"/>
  <c r="BD71" i="2"/>
  <c r="AY71" i="2"/>
  <c r="AX71" i="2"/>
  <c r="AP71" i="2"/>
  <c r="BI71" i="2"/>
  <c r="BG71" i="2"/>
  <c r="AV71" i="2"/>
  <c r="AK71" i="2"/>
  <c r="AW71" i="2"/>
  <c r="AM71" i="2"/>
  <c r="BI60" i="2"/>
  <c r="AO60" i="2"/>
  <c r="AW60" i="2"/>
  <c r="AV60" i="2"/>
  <c r="AP60" i="2"/>
  <c r="AT60" i="2"/>
  <c r="AR60" i="2"/>
  <c r="AN60" i="2"/>
  <c r="BA60" i="2"/>
  <c r="AZ60" i="2"/>
  <c r="BH60" i="2"/>
  <c r="BG60" i="2"/>
  <c r="BF60" i="2"/>
  <c r="AQ60" i="2"/>
  <c r="AK60" i="2"/>
  <c r="BE60" i="2"/>
  <c r="BB60" i="2"/>
  <c r="BD60" i="2"/>
  <c r="BC60" i="2"/>
  <c r="AY60" i="2"/>
  <c r="AX60" i="2"/>
  <c r="AU60" i="2"/>
  <c r="AM60" i="2"/>
  <c r="AS60" i="2"/>
  <c r="AL60" i="2"/>
  <c r="AS119" i="2"/>
  <c r="BH119" i="2"/>
  <c r="AN119" i="2"/>
  <c r="AR119" i="2"/>
  <c r="AT119" i="2"/>
  <c r="AL119" i="2"/>
  <c r="AY119" i="2"/>
  <c r="AX119" i="2"/>
  <c r="AO119" i="2"/>
  <c r="BI119" i="2"/>
  <c r="BB119" i="2"/>
  <c r="AU119" i="2"/>
  <c r="AQ119" i="2"/>
  <c r="BF119" i="2"/>
  <c r="BE119" i="2"/>
  <c r="BD119" i="2"/>
  <c r="BC119" i="2"/>
  <c r="BA119" i="2"/>
  <c r="AM119" i="2"/>
  <c r="BG119" i="2"/>
  <c r="AZ119" i="2"/>
  <c r="AW119" i="2"/>
  <c r="AP119" i="2"/>
  <c r="AK119" i="2"/>
  <c r="AV119" i="2"/>
  <c r="AS111" i="2"/>
  <c r="BH111" i="2"/>
  <c r="AN111" i="2"/>
  <c r="AR111" i="2"/>
  <c r="BE111" i="2"/>
  <c r="AZ111" i="2"/>
  <c r="AP111" i="2"/>
  <c r="AO111" i="2"/>
  <c r="BG111" i="2"/>
  <c r="BB111" i="2"/>
  <c r="AY111" i="2"/>
  <c r="AW111" i="2"/>
  <c r="AL111" i="2"/>
  <c r="BC111" i="2"/>
  <c r="BA111" i="2"/>
  <c r="BD111" i="2"/>
  <c r="BI111" i="2"/>
  <c r="AV111" i="2"/>
  <c r="BF111" i="2"/>
  <c r="AX111" i="2"/>
  <c r="AU111" i="2"/>
  <c r="AT111" i="2"/>
  <c r="AQ111" i="2"/>
  <c r="AM111" i="2"/>
  <c r="AK111" i="2"/>
  <c r="AS103" i="2"/>
  <c r="BH103" i="2"/>
  <c r="AN103" i="2"/>
  <c r="AR103" i="2"/>
  <c r="AV103" i="2"/>
  <c r="AO103" i="2"/>
  <c r="BG103" i="2"/>
  <c r="BF103" i="2"/>
  <c r="AZ103" i="2"/>
  <c r="AM103" i="2"/>
  <c r="AK103" i="2"/>
  <c r="BC103" i="2"/>
  <c r="BI103" i="2"/>
  <c r="AT103" i="2"/>
  <c r="BB103" i="2"/>
  <c r="BA103" i="2"/>
  <c r="AY103" i="2"/>
  <c r="AX103" i="2"/>
  <c r="AU103" i="2"/>
  <c r="AW103" i="2"/>
  <c r="AL103" i="2"/>
  <c r="AQ103" i="2"/>
  <c r="AP103" i="2"/>
  <c r="BE103" i="2"/>
  <c r="BD103" i="2"/>
  <c r="BI33" i="2"/>
  <c r="AO33" i="2"/>
  <c r="BB33" i="2"/>
  <c r="AN33" i="2"/>
  <c r="BH33" i="2"/>
  <c r="AL33" i="2"/>
  <c r="AR33" i="2"/>
  <c r="BC33" i="2"/>
  <c r="AY33" i="2"/>
  <c r="AX33" i="2"/>
  <c r="AW33" i="2"/>
  <c r="AS33" i="2"/>
  <c r="AM33" i="2"/>
  <c r="BF33" i="2"/>
  <c r="BE33" i="2"/>
  <c r="BD33" i="2"/>
  <c r="AP33" i="2"/>
  <c r="AK33" i="2"/>
  <c r="AV33" i="2"/>
  <c r="BA33" i="2"/>
  <c r="AZ33" i="2"/>
  <c r="AQ33" i="2"/>
  <c r="BG33" i="2"/>
  <c r="AU33" i="2"/>
  <c r="AT33" i="2"/>
  <c r="BM20" i="2"/>
  <c r="BI29" i="2"/>
  <c r="AO29" i="2"/>
  <c r="BB29" i="2"/>
  <c r="AY29" i="2"/>
  <c r="AW29" i="2"/>
  <c r="AR29" i="2"/>
  <c r="BE29" i="2"/>
  <c r="AP29" i="2"/>
  <c r="AN29" i="2"/>
  <c r="AM29" i="2"/>
  <c r="AV29" i="2"/>
  <c r="AS29" i="2"/>
  <c r="BH29" i="2"/>
  <c r="AZ29" i="2"/>
  <c r="AX29" i="2"/>
  <c r="AU29" i="2"/>
  <c r="AQ29" i="2"/>
  <c r="AL29" i="2"/>
  <c r="BC29" i="2"/>
  <c r="BG29" i="2"/>
  <c r="BF29" i="2"/>
  <c r="BA29" i="2"/>
  <c r="AK29" i="2"/>
  <c r="AT29" i="2"/>
  <c r="BD29" i="2"/>
  <c r="AS79" i="2"/>
  <c r="BH79" i="2"/>
  <c r="AN79" i="2"/>
  <c r="AR79" i="2"/>
  <c r="AL79" i="2"/>
  <c r="BD79" i="2"/>
  <c r="BI79" i="2"/>
  <c r="BA79" i="2"/>
  <c r="BF79" i="2"/>
  <c r="BC79" i="2"/>
  <c r="AZ79" i="2"/>
  <c r="AT79" i="2"/>
  <c r="AX79" i="2"/>
  <c r="AW79" i="2"/>
  <c r="BE79" i="2"/>
  <c r="AK79" i="2"/>
  <c r="BB79" i="2"/>
  <c r="AY79" i="2"/>
  <c r="AV79" i="2"/>
  <c r="AU79" i="2"/>
  <c r="AQ79" i="2"/>
  <c r="AP79" i="2"/>
  <c r="AO79" i="2"/>
  <c r="BG79" i="2"/>
  <c r="AM79" i="2"/>
  <c r="AX114" i="2"/>
  <c r="AS114" i="2"/>
  <c r="BF114" i="2"/>
  <c r="BA114" i="2"/>
  <c r="AU114" i="2"/>
  <c r="AR114" i="2"/>
  <c r="AQ114" i="2"/>
  <c r="AK114" i="2"/>
  <c r="AN114" i="2"/>
  <c r="AL114" i="2"/>
  <c r="BD114" i="2"/>
  <c r="BC114" i="2"/>
  <c r="BB114" i="2"/>
  <c r="AY114" i="2"/>
  <c r="AW114" i="2"/>
  <c r="AV114" i="2"/>
  <c r="AT114" i="2"/>
  <c r="AP114" i="2"/>
  <c r="AZ114" i="2"/>
  <c r="BH114" i="2"/>
  <c r="AO114" i="2"/>
  <c r="BG114" i="2"/>
  <c r="BE114" i="2"/>
  <c r="AM114" i="2"/>
  <c r="BI114" i="2"/>
  <c r="AT44" i="2"/>
  <c r="BG44" i="2"/>
  <c r="AM44" i="2"/>
  <c r="BB44" i="2"/>
  <c r="AZ44" i="2"/>
  <c r="AX44" i="2"/>
  <c r="AR44" i="2"/>
  <c r="BF44" i="2"/>
  <c r="BE44" i="2"/>
  <c r="BD44" i="2"/>
  <c r="BC44" i="2"/>
  <c r="AS44" i="2"/>
  <c r="BI44" i="2"/>
  <c r="BH44" i="2"/>
  <c r="AY44" i="2"/>
  <c r="AW44" i="2"/>
  <c r="AP44" i="2"/>
  <c r="BA44" i="2"/>
  <c r="AU44" i="2"/>
  <c r="AQ44" i="2"/>
  <c r="AV44" i="2"/>
  <c r="AL44" i="2"/>
  <c r="AN44" i="2"/>
  <c r="AO44" i="2"/>
  <c r="AK44" i="2"/>
  <c r="AY58" i="2"/>
  <c r="BE58" i="2"/>
  <c r="BD58" i="2"/>
  <c r="AW58" i="2"/>
  <c r="AT58" i="2"/>
  <c r="AR58" i="2"/>
  <c r="AP58" i="2"/>
  <c r="AQ58" i="2"/>
  <c r="AO58" i="2"/>
  <c r="BG58" i="2"/>
  <c r="AU58" i="2"/>
  <c r="AS58" i="2"/>
  <c r="AN58" i="2"/>
  <c r="AM58" i="2"/>
  <c r="BA58" i="2"/>
  <c r="AV58" i="2"/>
  <c r="BI58" i="2"/>
  <c r="BC58" i="2"/>
  <c r="BH58" i="2"/>
  <c r="BF58" i="2"/>
  <c r="BB58" i="2"/>
  <c r="AZ58" i="2"/>
  <c r="AX58" i="2"/>
  <c r="AK58" i="2"/>
  <c r="AL58" i="2"/>
  <c r="BI37" i="2"/>
  <c r="AO37" i="2"/>
  <c r="BB37" i="2"/>
  <c r="AY37" i="2"/>
  <c r="AW37" i="2"/>
  <c r="AP37" i="2"/>
  <c r="BC37" i="2"/>
  <c r="BH37" i="2"/>
  <c r="BG37" i="2"/>
  <c r="AQ37" i="2"/>
  <c r="AL37" i="2"/>
  <c r="BA37" i="2"/>
  <c r="AN37" i="2"/>
  <c r="AM37" i="2"/>
  <c r="AK37" i="2"/>
  <c r="AT37" i="2"/>
  <c r="AS37" i="2"/>
  <c r="AR37" i="2"/>
  <c r="AZ37" i="2"/>
  <c r="AV37" i="2"/>
  <c r="BF37" i="2"/>
  <c r="BD37" i="2"/>
  <c r="AX37" i="2"/>
  <c r="AU37" i="2"/>
  <c r="BE37" i="2"/>
  <c r="AS115" i="2"/>
  <c r="BH115" i="2"/>
  <c r="AN115" i="2"/>
  <c r="BC115" i="2"/>
  <c r="AY115" i="2"/>
  <c r="AT115" i="2"/>
  <c r="AU115" i="2"/>
  <c r="AR115" i="2"/>
  <c r="AK115" i="2"/>
  <c r="AV115" i="2"/>
  <c r="AP115" i="2"/>
  <c r="AM115" i="2"/>
  <c r="BI115" i="2"/>
  <c r="AZ115" i="2"/>
  <c r="BG115" i="2"/>
  <c r="AW115" i="2"/>
  <c r="BF115" i="2"/>
  <c r="BB115" i="2"/>
  <c r="BA115" i="2"/>
  <c r="BE115" i="2"/>
  <c r="BD115" i="2"/>
  <c r="AX115" i="2"/>
  <c r="AQ115" i="2"/>
  <c r="AO115" i="2"/>
  <c r="AL115" i="2"/>
  <c r="AX86" i="2"/>
  <c r="AS86" i="2"/>
  <c r="AU86" i="2"/>
  <c r="AZ86" i="2"/>
  <c r="AR86" i="2"/>
  <c r="AP86" i="2"/>
  <c r="AO86" i="2"/>
  <c r="BH86" i="2"/>
  <c r="AK86" i="2"/>
  <c r="BI86" i="2"/>
  <c r="BB86" i="2"/>
  <c r="AW86" i="2"/>
  <c r="BE86" i="2"/>
  <c r="BA86" i="2"/>
  <c r="BG86" i="2"/>
  <c r="BF86" i="2"/>
  <c r="BD86" i="2"/>
  <c r="AT86" i="2"/>
  <c r="AQ86" i="2"/>
  <c r="AM86" i="2"/>
  <c r="AL86" i="2"/>
  <c r="BC86" i="2"/>
  <c r="AY86" i="2"/>
  <c r="AN86" i="2"/>
  <c r="AV86" i="2"/>
  <c r="AS99" i="2"/>
  <c r="BH99" i="2"/>
  <c r="AN99" i="2"/>
  <c r="BC99" i="2"/>
  <c r="BA99" i="2"/>
  <c r="AV99" i="2"/>
  <c r="BE99" i="2"/>
  <c r="BD99" i="2"/>
  <c r="AU99" i="2"/>
  <c r="AW99" i="2"/>
  <c r="AR99" i="2"/>
  <c r="AP99" i="2"/>
  <c r="AX99" i="2"/>
  <c r="AT99" i="2"/>
  <c r="BI99" i="2"/>
  <c r="BG99" i="2"/>
  <c r="AK99" i="2"/>
  <c r="AZ99" i="2"/>
  <c r="AO99" i="2"/>
  <c r="AY99" i="2"/>
  <c r="AQ99" i="2"/>
  <c r="AM99" i="2"/>
  <c r="AL99" i="2"/>
  <c r="BB99" i="2"/>
  <c r="BF99" i="2"/>
  <c r="BH96" i="2"/>
  <c r="AN96" i="2"/>
  <c r="BC96" i="2"/>
  <c r="AP96" i="2"/>
  <c r="BF96" i="2"/>
  <c r="AZ96" i="2"/>
  <c r="BA96" i="2"/>
  <c r="AY96" i="2"/>
  <c r="AS96" i="2"/>
  <c r="BI96" i="2"/>
  <c r="BE96" i="2"/>
  <c r="AU96" i="2"/>
  <c r="AT96" i="2"/>
  <c r="AR96" i="2"/>
  <c r="AX96" i="2"/>
  <c r="AW96" i="2"/>
  <c r="AV96" i="2"/>
  <c r="AQ96" i="2"/>
  <c r="BG96" i="2"/>
  <c r="AL96" i="2"/>
  <c r="AK96" i="2"/>
  <c r="BD96" i="2"/>
  <c r="BB96" i="2"/>
  <c r="AO96" i="2"/>
  <c r="AM96" i="2"/>
  <c r="BC113" i="2"/>
  <c r="AX113" i="2"/>
  <c r="BI113" i="2"/>
  <c r="AM113" i="2"/>
  <c r="BB113" i="2"/>
  <c r="AV113" i="2"/>
  <c r="AR113" i="2"/>
  <c r="AQ113" i="2"/>
  <c r="BG113" i="2"/>
  <c r="AY113" i="2"/>
  <c r="AP113" i="2"/>
  <c r="AO113" i="2"/>
  <c r="BH113" i="2"/>
  <c r="BF113" i="2"/>
  <c r="AN113" i="2"/>
  <c r="BE113" i="2"/>
  <c r="BD113" i="2"/>
  <c r="AK113" i="2"/>
  <c r="AT113" i="2"/>
  <c r="BA113" i="2"/>
  <c r="AU113" i="2"/>
  <c r="AL113" i="2"/>
  <c r="AW113" i="2"/>
  <c r="AZ113" i="2"/>
  <c r="AS113" i="2"/>
  <c r="AS83" i="2"/>
  <c r="BH83" i="2"/>
  <c r="AN83" i="2"/>
  <c r="BC83" i="2"/>
  <c r="BD83" i="2"/>
  <c r="AX83" i="2"/>
  <c r="AO83" i="2"/>
  <c r="AM83" i="2"/>
  <c r="BF83" i="2"/>
  <c r="AY83" i="2"/>
  <c r="AV83" i="2"/>
  <c r="AT83" i="2"/>
  <c r="AU83" i="2"/>
  <c r="BI83" i="2"/>
  <c r="BG83" i="2"/>
  <c r="BE83" i="2"/>
  <c r="BB83" i="2"/>
  <c r="AQ83" i="2"/>
  <c r="AZ83" i="2"/>
  <c r="AP83" i="2"/>
  <c r="AW83" i="2"/>
  <c r="AR83" i="2"/>
  <c r="AL83" i="2"/>
  <c r="AK83" i="2"/>
  <c r="BA83" i="2"/>
  <c r="AY19" i="2"/>
  <c r="AR19" i="2"/>
  <c r="BE19" i="2"/>
  <c r="BC19" i="2"/>
  <c r="AU19" i="2"/>
  <c r="BD19" i="2"/>
  <c r="BB19" i="2"/>
  <c r="BA19" i="2"/>
  <c r="AW19" i="2"/>
  <c r="AS19" i="2"/>
  <c r="AQ19" i="2"/>
  <c r="AP19" i="2"/>
  <c r="AO19" i="2"/>
  <c r="AM19" i="2"/>
  <c r="AL19" i="2"/>
  <c r="AX19" i="2"/>
  <c r="AV19" i="2"/>
  <c r="AT19" i="2"/>
  <c r="AN19" i="2"/>
  <c r="AK19" i="2"/>
  <c r="BH19" i="2"/>
  <c r="BF19" i="2"/>
  <c r="BI19" i="2"/>
  <c r="BG19" i="2"/>
  <c r="AZ19" i="2"/>
  <c r="BD26" i="2"/>
  <c r="AW26" i="2"/>
  <c r="BH26" i="2"/>
  <c r="AL26" i="2"/>
  <c r="BF26" i="2"/>
  <c r="AS26" i="2"/>
  <c r="AK26" i="2"/>
  <c r="BI26" i="2"/>
  <c r="BE26" i="2"/>
  <c r="BA26" i="2"/>
  <c r="AP26" i="2"/>
  <c r="AX26" i="2"/>
  <c r="AV26" i="2"/>
  <c r="AU26" i="2"/>
  <c r="AR26" i="2"/>
  <c r="AQ26" i="2"/>
  <c r="BG26" i="2"/>
  <c r="AZ26" i="2"/>
  <c r="AO26" i="2"/>
  <c r="AN26" i="2"/>
  <c r="AY26" i="2"/>
  <c r="AM26" i="2"/>
  <c r="BC26" i="2"/>
  <c r="BB26" i="2"/>
  <c r="AT26" i="2"/>
  <c r="BM108" i="2"/>
  <c r="AY43" i="2"/>
  <c r="AR43" i="2"/>
  <c r="BE43" i="2"/>
  <c r="BC43" i="2"/>
  <c r="BA43" i="2"/>
  <c r="AQ43" i="2"/>
  <c r="BF43" i="2"/>
  <c r="AZ43" i="2"/>
  <c r="AX43" i="2"/>
  <c r="AW43" i="2"/>
  <c r="BH43" i="2"/>
  <c r="BB43" i="2"/>
  <c r="AL43" i="2"/>
  <c r="AS43" i="2"/>
  <c r="AP43" i="2"/>
  <c r="AO43" i="2"/>
  <c r="AM43" i="2"/>
  <c r="AK43" i="2"/>
  <c r="AV43" i="2"/>
  <c r="AN43" i="2"/>
  <c r="AU43" i="2"/>
  <c r="AT43" i="2"/>
  <c r="BI43" i="2"/>
  <c r="BG43" i="2"/>
  <c r="BD43" i="2"/>
  <c r="AT56" i="2"/>
  <c r="AS56" i="2"/>
  <c r="BG56" i="2"/>
  <c r="AM56" i="2"/>
  <c r="AX56" i="2"/>
  <c r="AV56" i="2"/>
  <c r="AR56" i="2"/>
  <c r="AK56" i="2"/>
  <c r="BA56" i="2"/>
  <c r="BI56" i="2"/>
  <c r="BH56" i="2"/>
  <c r="BF56" i="2"/>
  <c r="BE56" i="2"/>
  <c r="BD56" i="2"/>
  <c r="AZ56" i="2"/>
  <c r="BB56" i="2"/>
  <c r="BC56" i="2"/>
  <c r="AY56" i="2"/>
  <c r="AW56" i="2"/>
  <c r="AO56" i="2"/>
  <c r="AP56" i="2"/>
  <c r="AL56" i="2"/>
  <c r="AU56" i="2"/>
  <c r="AQ56" i="2"/>
  <c r="AN56" i="2"/>
  <c r="BC97" i="2"/>
  <c r="AX97" i="2"/>
  <c r="BI97" i="2"/>
  <c r="AM97" i="2"/>
  <c r="BE97" i="2"/>
  <c r="AY97" i="2"/>
  <c r="BB97" i="2"/>
  <c r="BA97" i="2"/>
  <c r="AS97" i="2"/>
  <c r="AL97" i="2"/>
  <c r="AZ97" i="2"/>
  <c r="BH97" i="2"/>
  <c r="BG97" i="2"/>
  <c r="AP97" i="2"/>
  <c r="AW97" i="2"/>
  <c r="BD97" i="2"/>
  <c r="BF97" i="2"/>
  <c r="AV97" i="2"/>
  <c r="AU97" i="2"/>
  <c r="AT97" i="2"/>
  <c r="AQ97" i="2"/>
  <c r="AR97" i="2"/>
  <c r="AN97" i="2"/>
  <c r="AK97" i="2"/>
  <c r="AO97" i="2"/>
  <c r="BD6" i="2"/>
  <c r="BB6" i="2"/>
  <c r="AZ6" i="2"/>
  <c r="AR6" i="2"/>
  <c r="AQ6" i="2"/>
  <c r="AP6" i="2"/>
  <c r="AK6" i="2"/>
  <c r="BH6" i="2"/>
  <c r="AV6" i="2"/>
  <c r="AM6" i="2"/>
  <c r="AL6" i="2"/>
  <c r="BG6" i="2"/>
  <c r="BC6" i="2"/>
  <c r="AX6" i="2"/>
  <c r="AW6" i="2"/>
  <c r="BF6" i="2"/>
  <c r="BE6" i="2"/>
  <c r="AU6" i="2"/>
  <c r="AS6" i="2"/>
  <c r="AT6" i="2"/>
  <c r="AO6" i="2"/>
  <c r="AN6" i="2"/>
  <c r="BA6" i="2"/>
  <c r="AY6" i="2"/>
  <c r="BI6" i="2"/>
  <c r="BH116" i="2"/>
  <c r="AN116" i="2"/>
  <c r="BC116" i="2"/>
  <c r="AZ116" i="2"/>
  <c r="AW116" i="2"/>
  <c r="AR116" i="2"/>
  <c r="AU116" i="2"/>
  <c r="AT116" i="2"/>
  <c r="AL116" i="2"/>
  <c r="BA116" i="2"/>
  <c r="AX116" i="2"/>
  <c r="AS116" i="2"/>
  <c r="AP116" i="2"/>
  <c r="AO116" i="2"/>
  <c r="AV116" i="2"/>
  <c r="AQ116" i="2"/>
  <c r="AM116" i="2"/>
  <c r="AK116" i="2"/>
  <c r="BG116" i="2"/>
  <c r="BD116" i="2"/>
  <c r="BI116" i="2"/>
  <c r="BF116" i="2"/>
  <c r="BE116" i="2"/>
  <c r="BB116" i="2"/>
  <c r="AY116" i="2"/>
  <c r="AX126" i="2"/>
  <c r="AS126" i="2"/>
  <c r="AU126" i="2"/>
  <c r="BE126" i="2"/>
  <c r="AZ126" i="2"/>
  <c r="BF126" i="2"/>
  <c r="BD126" i="2"/>
  <c r="AV126" i="2"/>
  <c r="AR126" i="2"/>
  <c r="AP126" i="2"/>
  <c r="AN126" i="2"/>
  <c r="BI126" i="2"/>
  <c r="BH126" i="2"/>
  <c r="AO126" i="2"/>
  <c r="BG126" i="2"/>
  <c r="BC126" i="2"/>
  <c r="AT126" i="2"/>
  <c r="AL126" i="2"/>
  <c r="AK126" i="2"/>
  <c r="AM126" i="2"/>
  <c r="AQ126" i="2"/>
  <c r="BB126" i="2"/>
  <c r="AW126" i="2"/>
  <c r="AY126" i="2"/>
  <c r="BA126" i="2"/>
  <c r="BH92" i="2"/>
  <c r="AN92" i="2"/>
  <c r="BC92" i="2"/>
  <c r="AZ92" i="2"/>
  <c r="AP92" i="2"/>
  <c r="BG92" i="2"/>
  <c r="AW92" i="2"/>
  <c r="AV92" i="2"/>
  <c r="AO92" i="2"/>
  <c r="AM92" i="2"/>
  <c r="AK92" i="2"/>
  <c r="BD92" i="2"/>
  <c r="AY92" i="2"/>
  <c r="BI92" i="2"/>
  <c r="BF92" i="2"/>
  <c r="BE92" i="2"/>
  <c r="BB92" i="2"/>
  <c r="AR92" i="2"/>
  <c r="AU92" i="2"/>
  <c r="BA92" i="2"/>
  <c r="AX92" i="2"/>
  <c r="AT92" i="2"/>
  <c r="AS92" i="2"/>
  <c r="AQ92" i="2"/>
  <c r="AL92" i="2"/>
  <c r="AX122" i="2"/>
  <c r="AS122" i="2"/>
  <c r="BF122" i="2"/>
  <c r="AN122" i="2"/>
  <c r="BE122" i="2"/>
  <c r="BA122" i="2"/>
  <c r="AZ122" i="2"/>
  <c r="AR122" i="2"/>
  <c r="BC122" i="2"/>
  <c r="AY122" i="2"/>
  <c r="AV122" i="2"/>
  <c r="AM122" i="2"/>
  <c r="AT122" i="2"/>
  <c r="AQ122" i="2"/>
  <c r="BB122" i="2"/>
  <c r="BG122" i="2"/>
  <c r="BI122" i="2"/>
  <c r="BH122" i="2"/>
  <c r="BD122" i="2"/>
  <c r="AW122" i="2"/>
  <c r="AU122" i="2"/>
  <c r="AO122" i="2"/>
  <c r="AK122" i="2"/>
  <c r="AP122" i="2"/>
  <c r="AL122" i="2"/>
  <c r="BM41" i="2"/>
  <c r="BH76" i="2"/>
  <c r="AN76" i="2"/>
  <c r="BC76" i="2"/>
  <c r="AZ76" i="2"/>
  <c r="AR76" i="2"/>
  <c r="AL76" i="2"/>
  <c r="BG76" i="2"/>
  <c r="BF76" i="2"/>
  <c r="AX76" i="2"/>
  <c r="AQ76" i="2"/>
  <c r="AO76" i="2"/>
  <c r="AK76" i="2"/>
  <c r="BA76" i="2"/>
  <c r="AY76" i="2"/>
  <c r="BI76" i="2"/>
  <c r="BE76" i="2"/>
  <c r="BD76" i="2"/>
  <c r="BB76" i="2"/>
  <c r="AW76" i="2"/>
  <c r="AV76" i="2"/>
  <c r="AP76" i="2"/>
  <c r="AM76" i="2"/>
  <c r="AT76" i="2"/>
  <c r="AU76" i="2"/>
  <c r="AS76" i="2"/>
  <c r="AS127" i="2"/>
  <c r="BH127" i="2"/>
  <c r="AN127" i="2"/>
  <c r="AR127" i="2"/>
  <c r="BC127" i="2"/>
  <c r="AX127" i="2"/>
  <c r="BF127" i="2"/>
  <c r="BE127" i="2"/>
  <c r="AW127" i="2"/>
  <c r="AZ127" i="2"/>
  <c r="AV127" i="2"/>
  <c r="AT127" i="2"/>
  <c r="AK127" i="2"/>
  <c r="BD127" i="2"/>
  <c r="AO127" i="2"/>
  <c r="AM127" i="2"/>
  <c r="AL127" i="2"/>
  <c r="AY127" i="2"/>
  <c r="AU127" i="2"/>
  <c r="BB127" i="2"/>
  <c r="BI127" i="2"/>
  <c r="BG127" i="2"/>
  <c r="AP127" i="2"/>
  <c r="AQ127" i="2"/>
  <c r="BA127" i="2"/>
  <c r="AS75" i="2"/>
  <c r="BH75" i="2"/>
  <c r="AN75" i="2"/>
  <c r="BC75" i="2"/>
  <c r="AT75" i="2"/>
  <c r="AM75" i="2"/>
  <c r="BF75" i="2"/>
  <c r="BE75" i="2"/>
  <c r="AX75" i="2"/>
  <c r="AK75" i="2"/>
  <c r="AQ75" i="2"/>
  <c r="AP75" i="2"/>
  <c r="BG75" i="2"/>
  <c r="AR75" i="2"/>
  <c r="AO75" i="2"/>
  <c r="AL75" i="2"/>
  <c r="BD75" i="2"/>
  <c r="AZ75" i="2"/>
  <c r="BB75" i="2"/>
  <c r="AV75" i="2"/>
  <c r="BI75" i="2"/>
  <c r="AW75" i="2"/>
  <c r="BA75" i="2"/>
  <c r="AY75" i="2"/>
  <c r="AU75" i="2"/>
  <c r="AT40" i="2"/>
  <c r="BG40" i="2"/>
  <c r="AM40" i="2"/>
  <c r="AQ40" i="2"/>
  <c r="AO40" i="2"/>
  <c r="BI40" i="2"/>
  <c r="AN40" i="2"/>
  <c r="BA40" i="2"/>
  <c r="AP40" i="2"/>
  <c r="AL40" i="2"/>
  <c r="AK40" i="2"/>
  <c r="BE40" i="2"/>
  <c r="AU40" i="2"/>
  <c r="AR40" i="2"/>
  <c r="BH40" i="2"/>
  <c r="BF40" i="2"/>
  <c r="BB40" i="2"/>
  <c r="AZ40" i="2"/>
  <c r="AY40" i="2"/>
  <c r="AW40" i="2"/>
  <c r="AS40" i="2"/>
  <c r="AX40" i="2"/>
  <c r="BD40" i="2"/>
  <c r="BC40" i="2"/>
  <c r="AV40" i="2"/>
  <c r="BM10" i="2"/>
  <c r="AX110" i="2"/>
  <c r="AS110" i="2"/>
  <c r="AU110" i="2"/>
  <c r="BG110" i="2"/>
  <c r="BB110" i="2"/>
  <c r="AO110" i="2"/>
  <c r="AN110" i="2"/>
  <c r="BF110" i="2"/>
  <c r="AW110" i="2"/>
  <c r="AT110" i="2"/>
  <c r="AQ110" i="2"/>
  <c r="AM110" i="2"/>
  <c r="AL110" i="2"/>
  <c r="BH110" i="2"/>
  <c r="BI110" i="2"/>
  <c r="BE110" i="2"/>
  <c r="BD110" i="2"/>
  <c r="BC110" i="2"/>
  <c r="BA110" i="2"/>
  <c r="AY110" i="2"/>
  <c r="AV110" i="2"/>
  <c r="AR110" i="2"/>
  <c r="AK110" i="2"/>
  <c r="AZ110" i="2"/>
  <c r="AP110" i="2"/>
  <c r="BI57" i="2"/>
  <c r="AO57" i="2"/>
  <c r="BH57" i="2"/>
  <c r="AN57" i="2"/>
  <c r="BB57" i="2"/>
  <c r="AV57" i="2"/>
  <c r="AT57" i="2"/>
  <c r="AR57" i="2"/>
  <c r="AM57" i="2"/>
  <c r="AL57" i="2"/>
  <c r="BC57" i="2"/>
  <c r="AY57" i="2"/>
  <c r="AP57" i="2"/>
  <c r="AK57" i="2"/>
  <c r="AW57" i="2"/>
  <c r="AQ57" i="2"/>
  <c r="AU57" i="2"/>
  <c r="AS57" i="2"/>
  <c r="AX57" i="2"/>
  <c r="BG57" i="2"/>
  <c r="BE57" i="2"/>
  <c r="BF57" i="2"/>
  <c r="BA57" i="2"/>
  <c r="AZ57" i="2"/>
  <c r="BD57" i="2"/>
  <c r="AZ64" i="2"/>
  <c r="AS64" i="2"/>
  <c r="BG64" i="2"/>
  <c r="AK64" i="2"/>
  <c r="BF64" i="2"/>
  <c r="AY64" i="2"/>
  <c r="AW64" i="2"/>
  <c r="AU64" i="2"/>
  <c r="AR64" i="2"/>
  <c r="AP64" i="2"/>
  <c r="AO64" i="2"/>
  <c r="BH64" i="2"/>
  <c r="BA64" i="2"/>
  <c r="BE64" i="2"/>
  <c r="BI64" i="2"/>
  <c r="BD64" i="2"/>
  <c r="BC64" i="2"/>
  <c r="AV64" i="2"/>
  <c r="BB64" i="2"/>
  <c r="AT64" i="2"/>
  <c r="AN64" i="2"/>
  <c r="AQ64" i="2"/>
  <c r="AM64" i="2"/>
  <c r="AL64" i="2"/>
  <c r="AX106" i="2"/>
  <c r="AS106" i="2"/>
  <c r="BF106" i="2"/>
  <c r="AP106" i="2"/>
  <c r="BH106" i="2"/>
  <c r="AK106" i="2"/>
  <c r="AL106" i="2"/>
  <c r="BB106" i="2"/>
  <c r="BD106" i="2"/>
  <c r="BA106" i="2"/>
  <c r="AY106" i="2"/>
  <c r="AQ106" i="2"/>
  <c r="AT106" i="2"/>
  <c r="BI106" i="2"/>
  <c r="BC106" i="2"/>
  <c r="AR106" i="2"/>
  <c r="AM106" i="2"/>
  <c r="AO106" i="2"/>
  <c r="AN106" i="2"/>
  <c r="BG106" i="2"/>
  <c r="BE106" i="2"/>
  <c r="AW106" i="2"/>
  <c r="AZ106" i="2"/>
  <c r="AV106" i="2"/>
  <c r="AU106" i="2"/>
  <c r="AY47" i="2"/>
  <c r="AR47" i="2"/>
  <c r="AT47" i="2"/>
  <c r="AQ47" i="2"/>
  <c r="AO47" i="2"/>
  <c r="AW47" i="2"/>
  <c r="BH47" i="2"/>
  <c r="AM47" i="2"/>
  <c r="AL47" i="2"/>
  <c r="AK47" i="2"/>
  <c r="BF47" i="2"/>
  <c r="BC47" i="2"/>
  <c r="AN47" i="2"/>
  <c r="BI47" i="2"/>
  <c r="BE47" i="2"/>
  <c r="BD47" i="2"/>
  <c r="BA47" i="2"/>
  <c r="AV47" i="2"/>
  <c r="AP47" i="2"/>
  <c r="AZ47" i="2"/>
  <c r="AX47" i="2"/>
  <c r="AU47" i="2"/>
  <c r="AS47" i="2"/>
  <c r="BB47" i="2"/>
  <c r="BG47" i="2"/>
  <c r="AT16" i="2"/>
  <c r="BG16" i="2"/>
  <c r="AM16" i="2"/>
  <c r="AO16" i="2"/>
  <c r="AZ16" i="2"/>
  <c r="BD16" i="2"/>
  <c r="BC16" i="2"/>
  <c r="BB16" i="2"/>
  <c r="AL16" i="2"/>
  <c r="AW16" i="2"/>
  <c r="AY16" i="2"/>
  <c r="AX16" i="2"/>
  <c r="AV16" i="2"/>
  <c r="AS16" i="2"/>
  <c r="AR16" i="2"/>
  <c r="BA16" i="2"/>
  <c r="BI16" i="2"/>
  <c r="BH16" i="2"/>
  <c r="BF16" i="2"/>
  <c r="BE16" i="2"/>
  <c r="AQ16" i="2"/>
  <c r="AP16" i="2"/>
  <c r="AN16" i="2"/>
  <c r="AU16" i="2"/>
  <c r="AK16" i="2"/>
  <c r="AX102" i="2"/>
  <c r="AS102" i="2"/>
  <c r="AU102" i="2"/>
  <c r="AW102" i="2"/>
  <c r="AP102" i="2"/>
  <c r="BG102" i="2"/>
  <c r="BF102" i="2"/>
  <c r="AZ102" i="2"/>
  <c r="BH102" i="2"/>
  <c r="AY102" i="2"/>
  <c r="AV102" i="2"/>
  <c r="AT102" i="2"/>
  <c r="AL102" i="2"/>
  <c r="AK102" i="2"/>
  <c r="BB102" i="2"/>
  <c r="AQ102" i="2"/>
  <c r="BI102" i="2"/>
  <c r="BE102" i="2"/>
  <c r="BD102" i="2"/>
  <c r="BA102" i="2"/>
  <c r="AR102" i="2"/>
  <c r="AO102" i="2"/>
  <c r="AM102" i="2"/>
  <c r="AN102" i="2"/>
  <c r="BC102" i="2"/>
  <c r="AT24" i="2"/>
  <c r="BG24" i="2"/>
  <c r="AM24" i="2"/>
  <c r="AQ24" i="2"/>
  <c r="AO24" i="2"/>
  <c r="AU24" i="2"/>
  <c r="BH24" i="2"/>
  <c r="BF24" i="2"/>
  <c r="BE24" i="2"/>
  <c r="AW24" i="2"/>
  <c r="AR24" i="2"/>
  <c r="BI24" i="2"/>
  <c r="BC24" i="2"/>
  <c r="BB24" i="2"/>
  <c r="BD24" i="2"/>
  <c r="AY24" i="2"/>
  <c r="AX24" i="2"/>
  <c r="AV24" i="2"/>
  <c r="BA24" i="2"/>
  <c r="AZ24" i="2"/>
  <c r="AS24" i="2"/>
  <c r="AP24" i="2"/>
  <c r="AN24" i="2"/>
  <c r="AL24" i="2"/>
  <c r="AK24" i="2"/>
  <c r="BI9" i="2"/>
  <c r="AO9" i="2"/>
  <c r="AQ9" i="2"/>
  <c r="AS9" i="2"/>
  <c r="AL9" i="2"/>
  <c r="BH9" i="2"/>
  <c r="AK9" i="2"/>
  <c r="BG9" i="2"/>
  <c r="AT9" i="2"/>
  <c r="AN9" i="2"/>
  <c r="BB9" i="2"/>
  <c r="BF9" i="2"/>
  <c r="BE9" i="2"/>
  <c r="BD9" i="2"/>
  <c r="BA9" i="2"/>
  <c r="AZ9" i="2"/>
  <c r="AY9" i="2"/>
  <c r="BC9" i="2"/>
  <c r="AV9" i="2"/>
  <c r="AX9" i="2"/>
  <c r="AW9" i="2"/>
  <c r="AU9" i="2"/>
  <c r="AR9" i="2"/>
  <c r="AM9" i="2"/>
  <c r="AP9" i="2"/>
  <c r="BD54" i="2"/>
  <c r="BC54" i="2"/>
  <c r="AW54" i="2"/>
  <c r="AZ54" i="2"/>
  <c r="AX54" i="2"/>
  <c r="AU54" i="2"/>
  <c r="BI54" i="2"/>
  <c r="BH54" i="2"/>
  <c r="AS54" i="2"/>
  <c r="AT54" i="2"/>
  <c r="AR54" i="2"/>
  <c r="AQ54" i="2"/>
  <c r="AP54" i="2"/>
  <c r="AO54" i="2"/>
  <c r="BG54" i="2"/>
  <c r="BE54" i="2"/>
  <c r="BB54" i="2"/>
  <c r="AY54" i="2"/>
  <c r="AM54" i="2"/>
  <c r="AV54" i="2"/>
  <c r="AN54" i="2"/>
  <c r="AL54" i="2"/>
  <c r="AK54" i="2"/>
  <c r="BF54" i="2"/>
  <c r="BA54" i="2"/>
  <c r="AX98" i="2"/>
  <c r="AS98" i="2"/>
  <c r="BF98" i="2"/>
  <c r="BC98" i="2"/>
  <c r="AW98" i="2"/>
  <c r="BD98" i="2"/>
  <c r="BB98" i="2"/>
  <c r="AT98" i="2"/>
  <c r="AP98" i="2"/>
  <c r="AN98" i="2"/>
  <c r="AL98" i="2"/>
  <c r="BH98" i="2"/>
  <c r="BA98" i="2"/>
  <c r="AU98" i="2"/>
  <c r="AR98" i="2"/>
  <c r="AQ98" i="2"/>
  <c r="AO98" i="2"/>
  <c r="AK98" i="2"/>
  <c r="AV98" i="2"/>
  <c r="AM98" i="2"/>
  <c r="BI98" i="2"/>
  <c r="BG98" i="2"/>
  <c r="AZ98" i="2"/>
  <c r="AY98" i="2"/>
  <c r="BE98" i="2"/>
  <c r="AY31" i="2"/>
  <c r="AR31" i="2"/>
  <c r="AT31" i="2"/>
  <c r="AQ31" i="2"/>
  <c r="AP31" i="2"/>
  <c r="BD31" i="2"/>
  <c r="AV31" i="2"/>
  <c r="AU31" i="2"/>
  <c r="AS31" i="2"/>
  <c r="BI31" i="2"/>
  <c r="BF31" i="2"/>
  <c r="AN31" i="2"/>
  <c r="AK31" i="2"/>
  <c r="AO31" i="2"/>
  <c r="BH31" i="2"/>
  <c r="BG31" i="2"/>
  <c r="AM31" i="2"/>
  <c r="AL31" i="2"/>
  <c r="BB31" i="2"/>
  <c r="BA31" i="2"/>
  <c r="AZ31" i="2"/>
  <c r="AW31" i="2"/>
  <c r="BE31" i="2"/>
  <c r="BC31" i="2"/>
  <c r="AX31" i="2"/>
  <c r="AT28" i="2"/>
  <c r="BG28" i="2"/>
  <c r="AM28" i="2"/>
  <c r="BB28" i="2"/>
  <c r="AZ28" i="2"/>
  <c r="AR28" i="2"/>
  <c r="BE28" i="2"/>
  <c r="AN28" i="2"/>
  <c r="AL28" i="2"/>
  <c r="AK28" i="2"/>
  <c r="AP28" i="2"/>
  <c r="BA28" i="2"/>
  <c r="BI28" i="2"/>
  <c r="BD28" i="2"/>
  <c r="AW28" i="2"/>
  <c r="BH28" i="2"/>
  <c r="BF28" i="2"/>
  <c r="AX28" i="2"/>
  <c r="AV28" i="2"/>
  <c r="AS28" i="2"/>
  <c r="AO28" i="2"/>
  <c r="AU28" i="2"/>
  <c r="BC28" i="2"/>
  <c r="AY28" i="2"/>
  <c r="AQ28" i="2"/>
  <c r="BI21" i="2"/>
  <c r="AO21" i="2"/>
  <c r="BB21" i="2"/>
  <c r="AY21" i="2"/>
  <c r="AW21" i="2"/>
  <c r="AT21" i="2"/>
  <c r="BF21" i="2"/>
  <c r="BE21" i="2"/>
  <c r="BD21" i="2"/>
  <c r="BG21" i="2"/>
  <c r="AQ21" i="2"/>
  <c r="BH21" i="2"/>
  <c r="AS21" i="2"/>
  <c r="AN21" i="2"/>
  <c r="AR21" i="2"/>
  <c r="AP21" i="2"/>
  <c r="AM21" i="2"/>
  <c r="AL21" i="2"/>
  <c r="AU21" i="2"/>
  <c r="BC21" i="2"/>
  <c r="AZ21" i="2"/>
  <c r="AV21" i="2"/>
  <c r="BA21" i="2"/>
  <c r="AX21" i="2"/>
  <c r="BH112" i="2"/>
  <c r="AN112" i="2"/>
  <c r="BC112" i="2"/>
  <c r="AP112" i="2"/>
  <c r="BD112" i="2"/>
  <c r="AX112" i="2"/>
  <c r="AR112" i="2"/>
  <c r="AQ112" i="2"/>
  <c r="BI112" i="2"/>
  <c r="BG112" i="2"/>
  <c r="BE112" i="2"/>
  <c r="BA112" i="2"/>
  <c r="AT112" i="2"/>
  <c r="AV112" i="2"/>
  <c r="BB112" i="2"/>
  <c r="AZ112" i="2"/>
  <c r="AY112" i="2"/>
  <c r="AW112" i="2"/>
  <c r="AU112" i="2"/>
  <c r="AK112" i="2"/>
  <c r="AO112" i="2"/>
  <c r="BF112" i="2"/>
  <c r="AS112" i="2"/>
  <c r="AM112" i="2"/>
  <c r="AL112" i="2"/>
  <c r="BD50" i="2"/>
  <c r="AW50" i="2"/>
  <c r="BH50" i="2"/>
  <c r="AL50" i="2"/>
  <c r="BF50" i="2"/>
  <c r="BC50" i="2"/>
  <c r="AY50" i="2"/>
  <c r="AN50" i="2"/>
  <c r="AZ50" i="2"/>
  <c r="AX50" i="2"/>
  <c r="AV50" i="2"/>
  <c r="BB50" i="2"/>
  <c r="AT50" i="2"/>
  <c r="AM50" i="2"/>
  <c r="AK50" i="2"/>
  <c r="BI50" i="2"/>
  <c r="BE50" i="2"/>
  <c r="BG50" i="2"/>
  <c r="AP50" i="2"/>
  <c r="BA50" i="2"/>
  <c r="AO50" i="2"/>
  <c r="AU50" i="2"/>
  <c r="AS50" i="2"/>
  <c r="AR50" i="2"/>
  <c r="AQ50" i="2"/>
  <c r="AX94" i="2"/>
  <c r="AS94" i="2"/>
  <c r="AU94" i="2"/>
  <c r="BI94" i="2"/>
  <c r="AL94" i="2"/>
  <c r="BD94" i="2"/>
  <c r="AZ94" i="2"/>
  <c r="AY94" i="2"/>
  <c r="AP94" i="2"/>
  <c r="BA94" i="2"/>
  <c r="AV94" i="2"/>
  <c r="AR94" i="2"/>
  <c r="BG94" i="2"/>
  <c r="BF94" i="2"/>
  <c r="AM94" i="2"/>
  <c r="BE94" i="2"/>
  <c r="BC94" i="2"/>
  <c r="BB94" i="2"/>
  <c r="AW94" i="2"/>
  <c r="AQ94" i="2"/>
  <c r="AO94" i="2"/>
  <c r="AN94" i="2"/>
  <c r="BH94" i="2"/>
  <c r="AT94" i="2"/>
  <c r="AK94" i="2"/>
  <c r="AS123" i="2"/>
  <c r="BH123" i="2"/>
  <c r="AN123" i="2"/>
  <c r="BC123" i="2"/>
  <c r="AL123" i="2"/>
  <c r="BD123" i="2"/>
  <c r="BA123" i="2"/>
  <c r="AZ123" i="2"/>
  <c r="AT123" i="2"/>
  <c r="BI123" i="2"/>
  <c r="BF123" i="2"/>
  <c r="BB123" i="2"/>
  <c r="AR123" i="2"/>
  <c r="BG123" i="2"/>
  <c r="AO123" i="2"/>
  <c r="AW123" i="2"/>
  <c r="AV123" i="2"/>
  <c r="AU123" i="2"/>
  <c r="AQ123" i="2"/>
  <c r="AP123" i="2"/>
  <c r="BE123" i="2"/>
  <c r="AK123" i="2"/>
  <c r="AY123" i="2"/>
  <c r="AX123" i="2"/>
  <c r="AM123" i="2"/>
  <c r="AY55" i="2"/>
  <c r="AX55" i="2"/>
  <c r="AR55" i="2"/>
  <c r="AZ55" i="2"/>
  <c r="AV55" i="2"/>
  <c r="AT55" i="2"/>
  <c r="BI55" i="2"/>
  <c r="AW55" i="2"/>
  <c r="BD55" i="2"/>
  <c r="BC55" i="2"/>
  <c r="BB55" i="2"/>
  <c r="BA55" i="2"/>
  <c r="AO55" i="2"/>
  <c r="AL55" i="2"/>
  <c r="BH55" i="2"/>
  <c r="AM55" i="2"/>
  <c r="AK55" i="2"/>
  <c r="BG55" i="2"/>
  <c r="BF55" i="2"/>
  <c r="BE55" i="2"/>
  <c r="AS55" i="2"/>
  <c r="AU55" i="2"/>
  <c r="AQ55" i="2"/>
  <c r="AP55" i="2"/>
  <c r="AN55" i="2"/>
  <c r="BC125" i="2"/>
  <c r="AX125" i="2"/>
  <c r="AW125" i="2"/>
  <c r="BG125" i="2"/>
  <c r="BA125" i="2"/>
  <c r="BE125" i="2"/>
  <c r="BD125" i="2"/>
  <c r="AT125" i="2"/>
  <c r="AO125" i="2"/>
  <c r="AM125" i="2"/>
  <c r="AK125" i="2"/>
  <c r="BF125" i="2"/>
  <c r="AU125" i="2"/>
  <c r="AS125" i="2"/>
  <c r="AR125" i="2"/>
  <c r="AQ125" i="2"/>
  <c r="AP125" i="2"/>
  <c r="AN125" i="2"/>
  <c r="AL125" i="2"/>
  <c r="BB125" i="2"/>
  <c r="BI125" i="2"/>
  <c r="BH125" i="2"/>
  <c r="AZ125" i="2"/>
  <c r="AY125" i="2"/>
  <c r="AV125" i="2"/>
  <c r="BI49" i="2"/>
  <c r="AO49" i="2"/>
  <c r="BB49" i="2"/>
  <c r="AN49" i="2"/>
  <c r="BH49" i="2"/>
  <c r="AL49" i="2"/>
  <c r="BF49" i="2"/>
  <c r="AX49" i="2"/>
  <c r="AV49" i="2"/>
  <c r="AU49" i="2"/>
  <c r="AT49" i="2"/>
  <c r="AR49" i="2"/>
  <c r="AM49" i="2"/>
  <c r="BE49" i="2"/>
  <c r="BD49" i="2"/>
  <c r="BC49" i="2"/>
  <c r="BA49" i="2"/>
  <c r="AY49" i="2"/>
  <c r="AW49" i="2"/>
  <c r="BG49" i="2"/>
  <c r="AZ49" i="2"/>
  <c r="AS49" i="2"/>
  <c r="AQ49" i="2"/>
  <c r="AP49" i="2"/>
  <c r="D8" i="12"/>
  <c r="H2" i="2"/>
  <c r="BM85" i="2" l="1"/>
  <c r="BM91" i="2"/>
  <c r="BM82" i="2"/>
  <c r="BM120" i="2"/>
  <c r="BM28" i="2"/>
  <c r="BM47" i="2"/>
  <c r="BM29" i="2"/>
  <c r="BM119" i="2"/>
  <c r="BM101" i="2"/>
  <c r="BM8" i="2"/>
  <c r="BM49" i="2"/>
  <c r="BM27" i="2"/>
  <c r="BM15" i="2"/>
  <c r="BM31" i="2"/>
  <c r="BM98" i="2"/>
  <c r="BM54" i="2"/>
  <c r="BM79" i="2"/>
  <c r="BM93" i="2"/>
  <c r="BM109" i="2"/>
  <c r="BM34" i="2"/>
  <c r="BM90" i="2"/>
  <c r="BM84" i="2"/>
  <c r="BM102" i="2"/>
  <c r="BM99" i="2"/>
  <c r="BM17" i="2"/>
  <c r="BM39" i="2"/>
  <c r="BM52" i="2"/>
  <c r="BM121" i="2"/>
  <c r="BM69" i="2"/>
  <c r="BM4" i="2"/>
  <c r="BM77" i="2"/>
  <c r="BM97" i="2"/>
  <c r="BM86" i="2"/>
  <c r="BM30" i="2"/>
  <c r="BM112" i="2"/>
  <c r="BM55" i="2"/>
  <c r="BM9" i="2"/>
  <c r="BM37" i="2"/>
  <c r="BM103" i="2"/>
  <c r="BM107" i="2"/>
  <c r="BM40" i="2"/>
  <c r="BM123" i="2"/>
  <c r="BM114" i="2"/>
  <c r="BM110" i="2"/>
  <c r="BM81" i="2"/>
  <c r="BM74" i="2"/>
  <c r="BM6" i="2"/>
  <c r="BM22" i="2"/>
  <c r="BM117" i="2"/>
  <c r="BM13" i="2"/>
  <c r="BM87" i="2"/>
  <c r="BM130" i="2"/>
  <c r="BM57" i="2"/>
  <c r="BM75" i="2"/>
  <c r="BM92" i="2"/>
  <c r="BM26" i="2"/>
  <c r="BM33" i="2"/>
  <c r="BM71" i="2"/>
  <c r="BM95" i="2"/>
  <c r="BM11" i="2"/>
  <c r="BM76" i="2"/>
  <c r="BM44" i="2"/>
  <c r="BM68" i="2"/>
  <c r="BM73" i="2"/>
  <c r="BM83" i="2"/>
  <c r="BM134" i="2" s="1"/>
  <c r="BM70" i="2"/>
  <c r="BM32" i="2"/>
  <c r="BM127" i="2"/>
  <c r="BM129" i="2"/>
  <c r="BM96" i="2"/>
  <c r="BM80" i="2"/>
  <c r="BM18" i="2"/>
  <c r="BM58" i="2"/>
  <c r="BM16" i="2"/>
  <c r="BM72" i="2"/>
  <c r="BM100" i="2"/>
  <c r="BM105" i="2"/>
  <c r="BM12" i="2"/>
  <c r="BM106" i="2"/>
  <c r="BM118" i="2"/>
  <c r="BM116" i="2"/>
  <c r="BM60" i="2"/>
  <c r="BM3" i="2"/>
  <c r="BM51" i="2"/>
  <c r="BM65" i="2"/>
  <c r="BM50" i="2"/>
  <c r="BM115" i="2"/>
  <c r="BM94" i="2"/>
  <c r="BM67" i="2"/>
  <c r="BM14" i="2"/>
  <c r="BM24" i="2"/>
  <c r="BM122" i="2"/>
  <c r="BM43" i="2"/>
  <c r="BM113" i="2"/>
  <c r="BM66" i="2"/>
  <c r="BM48" i="2"/>
  <c r="BM42" i="2"/>
  <c r="BM23" i="2"/>
  <c r="BM7" i="2"/>
  <c r="BM62" i="2"/>
  <c r="BM35" i="2"/>
  <c r="BM38" i="2"/>
  <c r="BM56" i="2"/>
  <c r="AQ2" i="2"/>
  <c r="AX2" i="2"/>
  <c r="BE2" i="2"/>
  <c r="AV2" i="2"/>
  <c r="AW2" i="2"/>
  <c r="AY2" i="2"/>
  <c r="AR2" i="2"/>
  <c r="AU2" i="2"/>
  <c r="BI2" i="2"/>
  <c r="BF2" i="2"/>
  <c r="BG2" i="2"/>
  <c r="BH2" i="2"/>
  <c r="AL2" i="2"/>
  <c r="AM2" i="2"/>
  <c r="AO2" i="2"/>
  <c r="AS2" i="2"/>
  <c r="AN2" i="2"/>
  <c r="AP2" i="2"/>
  <c r="AK2" i="2"/>
  <c r="AT2" i="2"/>
  <c r="BA2" i="2"/>
  <c r="BD2" i="2"/>
  <c r="AZ2" i="2"/>
  <c r="BB2" i="2"/>
  <c r="BC2" i="2"/>
  <c r="BM19" i="2"/>
  <c r="BM125" i="2"/>
  <c r="BM126" i="2"/>
  <c r="BM21" i="2"/>
  <c r="BM111" i="2"/>
  <c r="BM88" i="2"/>
  <c r="BM104" i="2"/>
  <c r="BM46" i="2"/>
  <c r="BM5" i="2"/>
  <c r="BM45" i="2"/>
  <c r="BM89" i="2"/>
  <c r="BM25" i="2"/>
  <c r="E8" i="12"/>
  <c r="F8" i="12" s="1"/>
  <c r="G8" i="12" l="1"/>
  <c r="BM2" i="2"/>
  <c r="E9" i="12"/>
  <c r="F9" i="12"/>
  <c r="G9" i="12" l="1"/>
  <c r="BF131" i="2"/>
  <c r="AK131" i="2"/>
  <c r="BC131" i="2"/>
  <c r="AL131" i="2"/>
  <c r="AM131" i="2"/>
  <c r="BE131" i="2"/>
  <c r="BG131" i="2"/>
  <c r="AZ131" i="2"/>
  <c r="AU131" i="2"/>
  <c r="BI131" i="2"/>
  <c r="AP131" i="2"/>
  <c r="AS131" i="2"/>
  <c r="BA131" i="2"/>
  <c r="AN131" i="2"/>
  <c r="AX131" i="2"/>
  <c r="AQ131" i="2"/>
  <c r="AV131" i="2"/>
  <c r="AY131" i="2"/>
  <c r="BB131" i="2"/>
  <c r="BD131" i="2"/>
  <c r="AT131" i="2"/>
  <c r="AR131" i="2"/>
  <c r="AO131" i="2"/>
  <c r="BH131" i="2"/>
  <c r="AW131" i="2"/>
  <c r="BM131" i="2" l="1"/>
  <c r="BI132" i="2"/>
  <c r="D9" i="12" l="1"/>
  <c r="H8" i="12"/>
  <c r="I8" i="12" s="1"/>
  <c r="H9" i="12" l="1"/>
  <c r="G10" i="12" s="1"/>
</calcChain>
</file>

<file path=xl/comments1.xml><?xml version="1.0" encoding="utf-8"?>
<comments xmlns="http://schemas.openxmlformats.org/spreadsheetml/2006/main">
  <authors>
    <author>Danna</author>
  </authors>
  <commentList>
    <comment ref="H2" authorId="0" shapeId="0">
      <text>
        <r>
          <rPr>
            <b/>
            <sz val="9"/>
            <color indexed="81"/>
            <rFont val="Tahoma"/>
            <family val="2"/>
          </rPr>
          <t>Danna:</t>
        </r>
        <r>
          <rPr>
            <sz val="9"/>
            <color indexed="81"/>
            <rFont val="Tahoma"/>
            <family val="2"/>
          </rPr>
          <t xml:space="preserve">
solo hay 9 en julio</t>
        </r>
      </text>
    </comment>
    <comment ref="K2" authorId="0" shapeId="0">
      <text>
        <r>
          <rPr>
            <b/>
            <sz val="9"/>
            <color indexed="81"/>
            <rFont val="Tahoma"/>
            <family val="2"/>
          </rPr>
          <t>Danna:</t>
        </r>
        <r>
          <rPr>
            <sz val="9"/>
            <color indexed="81"/>
            <rFont val="Tahoma"/>
            <family val="2"/>
          </rPr>
          <t xml:space="preserve">
si pero hay 5 en julio</t>
        </r>
      </text>
    </comment>
  </commentList>
</comments>
</file>

<file path=xl/comments2.xml><?xml version="1.0" encoding="utf-8"?>
<comments xmlns="http://schemas.openxmlformats.org/spreadsheetml/2006/main">
  <authors>
    <author>Danna</author>
    <author>Danna Salomé Martínez Ramírez</author>
  </authors>
  <commentList>
    <comment ref="R3" authorId="0" shapeId="0">
      <text>
        <r>
          <rPr>
            <b/>
            <sz val="9"/>
            <color indexed="81"/>
            <rFont val="Tahoma"/>
            <family val="2"/>
          </rPr>
          <t>Danna:</t>
        </r>
        <r>
          <rPr>
            <sz val="9"/>
            <color indexed="81"/>
            <rFont val="Tahoma"/>
            <family val="2"/>
          </rPr>
          <t xml:space="preserve">
28 dias ok + 1 dia en sln + 1 dia en sln</t>
        </r>
      </text>
    </comment>
    <comment ref="R12" authorId="0" shapeId="0">
      <text>
        <r>
          <rPr>
            <b/>
            <sz val="9"/>
            <color indexed="81"/>
            <rFont val="Tahoma"/>
            <family val="2"/>
          </rPr>
          <t>Danna:</t>
        </r>
        <r>
          <rPr>
            <sz val="9"/>
            <color indexed="81"/>
            <rFont val="Tahoma"/>
            <family val="2"/>
          </rPr>
          <t xml:space="preserve">
28 dias ok + 2 dias en sln</t>
        </r>
      </text>
    </comment>
    <comment ref="R18" authorId="0" shapeId="0">
      <text>
        <r>
          <rPr>
            <b/>
            <sz val="9"/>
            <color indexed="81"/>
            <rFont val="Tahoma"/>
            <family val="2"/>
          </rPr>
          <t>Danna:</t>
        </r>
        <r>
          <rPr>
            <sz val="9"/>
            <color indexed="81"/>
            <rFont val="Tahoma"/>
            <family val="2"/>
          </rPr>
          <t xml:space="preserve">
29 dias ok + 1 dia en sln
</t>
        </r>
      </text>
    </comment>
    <comment ref="R21" authorId="0" shapeId="0">
      <text>
        <r>
          <rPr>
            <b/>
            <sz val="9"/>
            <color indexed="81"/>
            <rFont val="Tahoma"/>
            <family val="2"/>
          </rPr>
          <t>Danna:</t>
        </r>
        <r>
          <rPr>
            <sz val="9"/>
            <color indexed="81"/>
            <rFont val="Tahoma"/>
            <family val="2"/>
          </rPr>
          <t xml:space="preserve">
28 dias ok + 2 dias en IGE</t>
        </r>
      </text>
    </comment>
    <comment ref="R22" authorId="0" shapeId="0">
      <text>
        <r>
          <rPr>
            <b/>
            <sz val="9"/>
            <color indexed="81"/>
            <rFont val="Tahoma"/>
            <family val="2"/>
          </rPr>
          <t>Danna:</t>
        </r>
        <r>
          <rPr>
            <sz val="9"/>
            <color indexed="81"/>
            <rFont val="Tahoma"/>
            <family val="2"/>
          </rPr>
          <t xml:space="preserve">
29 dias + 1 dia en sln</t>
        </r>
      </text>
    </comment>
    <comment ref="R26" authorId="0" shapeId="0">
      <text>
        <r>
          <rPr>
            <b/>
            <sz val="9"/>
            <color indexed="81"/>
            <rFont val="Tahoma"/>
            <family val="2"/>
          </rPr>
          <t>Danna:</t>
        </r>
        <r>
          <rPr>
            <sz val="9"/>
            <color indexed="81"/>
            <rFont val="Tahoma"/>
            <family val="2"/>
          </rPr>
          <t xml:space="preserve">
28 dias ok + 1 dia en sln + 1 dia en sln</t>
        </r>
      </text>
    </comment>
    <comment ref="R27" authorId="0" shapeId="0">
      <text>
        <r>
          <rPr>
            <b/>
            <sz val="9"/>
            <color indexed="81"/>
            <rFont val="Tahoma"/>
            <family val="2"/>
          </rPr>
          <t>Danna:</t>
        </r>
        <r>
          <rPr>
            <sz val="9"/>
            <color indexed="81"/>
            <rFont val="Tahoma"/>
            <family val="2"/>
          </rPr>
          <t xml:space="preserve">
24 DIAS OK + 1 DIA EN IGE + 1 DIA EN IGE + 2 DIAS EN IGE + 2 DIAS EN IGE. OJO QUE NO COINCIDE LA COTIZACION. FALTAN $6.000</t>
        </r>
      </text>
    </comment>
    <comment ref="R31" authorId="1" shapeId="0">
      <text>
        <r>
          <rPr>
            <b/>
            <sz val="9"/>
            <color indexed="81"/>
            <rFont val="Tahoma"/>
            <family val="2"/>
          </rPr>
          <t>Danna Salomé Martínez Ramírez:</t>
        </r>
        <r>
          <rPr>
            <sz val="9"/>
            <color indexed="81"/>
            <rFont val="Tahoma"/>
            <family val="2"/>
          </rPr>
          <t xml:space="preserve">
28 DIAS OK + 2 DIAS EN SLN</t>
        </r>
      </text>
    </comment>
    <comment ref="R36" authorId="0" shapeId="0">
      <text>
        <r>
          <rPr>
            <b/>
            <sz val="9"/>
            <color indexed="81"/>
            <rFont val="Tahoma"/>
            <family val="2"/>
          </rPr>
          <t>Danna:</t>
        </r>
        <r>
          <rPr>
            <sz val="9"/>
            <color indexed="81"/>
            <rFont val="Tahoma"/>
            <family val="2"/>
          </rPr>
          <t xml:space="preserve">
DICE INGRESO, SOLO LE COTIZARON 26 DIAS</t>
        </r>
      </text>
    </comment>
    <comment ref="R38" authorId="1" shapeId="0">
      <text>
        <r>
          <rPr>
            <b/>
            <sz val="9"/>
            <color indexed="81"/>
            <rFont val="Tahoma"/>
            <family val="2"/>
          </rPr>
          <t>Danna Salomé Martínez Ramírez:</t>
        </r>
        <r>
          <rPr>
            <sz val="9"/>
            <color indexed="81"/>
            <rFont val="Tahoma"/>
            <family val="2"/>
          </rPr>
          <t xml:space="preserve">
30 DIAS OK EN VST</t>
        </r>
      </text>
    </comment>
    <comment ref="R43" authorId="0" shapeId="0">
      <text>
        <r>
          <rPr>
            <b/>
            <sz val="9"/>
            <color indexed="81"/>
            <rFont val="Tahoma"/>
            <family val="2"/>
          </rPr>
          <t>Danna:</t>
        </r>
        <r>
          <rPr>
            <sz val="9"/>
            <color indexed="81"/>
            <rFont val="Tahoma"/>
            <family val="2"/>
          </rPr>
          <t xml:space="preserve">
solo 2 dias y dice retiro</t>
        </r>
      </text>
    </comment>
    <comment ref="R44" authorId="0" shapeId="0">
      <text>
        <r>
          <rPr>
            <b/>
            <sz val="9"/>
            <color indexed="81"/>
            <rFont val="Tahoma"/>
            <family val="2"/>
          </rPr>
          <t>Danna:</t>
        </r>
        <r>
          <rPr>
            <sz val="9"/>
            <color indexed="81"/>
            <rFont val="Tahoma"/>
            <family val="2"/>
          </rPr>
          <t xml:space="preserve">
DICE INGRESO. LE COTIZARON 20 DIAS</t>
        </r>
      </text>
    </comment>
    <comment ref="R45" authorId="0" shapeId="0">
      <text>
        <r>
          <rPr>
            <b/>
            <sz val="9"/>
            <color indexed="81"/>
            <rFont val="Tahoma"/>
            <family val="2"/>
          </rPr>
          <t>Danna:</t>
        </r>
        <r>
          <rPr>
            <sz val="9"/>
            <color indexed="81"/>
            <rFont val="Tahoma"/>
            <family val="2"/>
          </rPr>
          <t xml:space="preserve">
28 DIAS OK + 1 DIA EN SLN + 1 DIA EN SLN</t>
        </r>
      </text>
    </comment>
    <comment ref="R59" authorId="0" shapeId="0">
      <text>
        <r>
          <rPr>
            <b/>
            <sz val="9"/>
            <color indexed="81"/>
            <rFont val="Tahoma"/>
            <family val="2"/>
          </rPr>
          <t>Danna:</t>
        </r>
        <r>
          <rPr>
            <sz val="9"/>
            <color indexed="81"/>
            <rFont val="Tahoma"/>
            <family val="2"/>
          </rPr>
          <t xml:space="preserve">
28 DIAS OK + 1 DIA EN SLN + 1 DIA EN SLN</t>
        </r>
      </text>
    </comment>
    <comment ref="R61" authorId="0" shapeId="0">
      <text>
        <r>
          <rPr>
            <b/>
            <sz val="9"/>
            <color indexed="81"/>
            <rFont val="Tahoma"/>
            <family val="2"/>
          </rPr>
          <t>Danna:</t>
        </r>
        <r>
          <rPr>
            <sz val="9"/>
            <color indexed="81"/>
            <rFont val="Tahoma"/>
            <family val="2"/>
          </rPr>
          <t xml:space="preserve">
26 DIAS OK + 4 DIAS EN VAC (L)</t>
        </r>
      </text>
    </comment>
    <comment ref="R63" authorId="1" shapeId="0">
      <text>
        <r>
          <rPr>
            <b/>
            <sz val="9"/>
            <color indexed="81"/>
            <rFont val="Tahoma"/>
            <family val="2"/>
          </rPr>
          <t>Danna Salomé Martínez Ramírez:</t>
        </r>
        <r>
          <rPr>
            <sz val="9"/>
            <color indexed="81"/>
            <rFont val="Tahoma"/>
            <family val="2"/>
          </rPr>
          <t xml:space="preserve">
27 DIAS OK + 3 DIAS EN VAC (L) 
</t>
        </r>
      </text>
    </comment>
    <comment ref="R64" authorId="0" shapeId="0">
      <text>
        <r>
          <rPr>
            <b/>
            <sz val="9"/>
            <color indexed="81"/>
            <rFont val="Tahoma"/>
            <family val="2"/>
          </rPr>
          <t>Danna:</t>
        </r>
        <r>
          <rPr>
            <sz val="9"/>
            <color indexed="81"/>
            <rFont val="Tahoma"/>
            <family val="2"/>
          </rPr>
          <t xml:space="preserve">
26 dias ok + 2 dias en sln + 2 dias en ige</t>
        </r>
      </text>
    </comment>
    <comment ref="R74" authorId="0" shapeId="0">
      <text>
        <r>
          <rPr>
            <b/>
            <sz val="9"/>
            <color indexed="81"/>
            <rFont val="Tahoma"/>
            <family val="2"/>
          </rPr>
          <t>Danna:</t>
        </r>
        <r>
          <rPr>
            <sz val="9"/>
            <color indexed="81"/>
            <rFont val="Tahoma"/>
            <family val="2"/>
          </rPr>
          <t xml:space="preserve">
23 DIAS OK + 7 DIAS EN SLN</t>
        </r>
      </text>
    </comment>
    <comment ref="R79" authorId="1" shapeId="0">
      <text>
        <r>
          <rPr>
            <b/>
            <sz val="9"/>
            <color indexed="81"/>
            <rFont val="Tahoma"/>
            <family val="2"/>
          </rPr>
          <t>Danna Salomé Martínez Ramírez:</t>
        </r>
        <r>
          <rPr>
            <sz val="9"/>
            <color indexed="81"/>
            <rFont val="Tahoma"/>
            <family val="2"/>
          </rPr>
          <t xml:space="preserve">
28 DIAS OK + 2 DIAS EN SLN</t>
        </r>
      </text>
    </comment>
    <comment ref="R90" authorId="0" shapeId="0">
      <text>
        <r>
          <rPr>
            <b/>
            <sz val="9"/>
            <color indexed="81"/>
            <rFont val="Tahoma"/>
            <family val="2"/>
          </rPr>
          <t>Danna:</t>
        </r>
        <r>
          <rPr>
            <sz val="9"/>
            <color indexed="81"/>
            <rFont val="Tahoma"/>
            <family val="2"/>
          </rPr>
          <t xml:space="preserve">
28 dias ok + 2 dias en IGE</t>
        </r>
      </text>
    </comment>
    <comment ref="R99" authorId="0" shapeId="0">
      <text>
        <r>
          <rPr>
            <b/>
            <sz val="9"/>
            <color indexed="81"/>
            <rFont val="Tahoma"/>
            <family val="2"/>
          </rPr>
          <t>Danna:</t>
        </r>
        <r>
          <rPr>
            <sz val="9"/>
            <color indexed="81"/>
            <rFont val="Tahoma"/>
            <family val="2"/>
          </rPr>
          <t xml:space="preserve">
3 DIAS OK + 2 DIAS EN IGE + 12 DIAS EN IGE + 13 DIAS EN IGE. PERO ERROR EN EL IBC, NO DA LA BASE DE COTIZACION</t>
        </r>
      </text>
    </comment>
    <comment ref="R127" authorId="0" shapeId="0">
      <text>
        <r>
          <rPr>
            <b/>
            <sz val="9"/>
            <color indexed="81"/>
            <rFont val="Tahoma"/>
            <family val="2"/>
          </rPr>
          <t>Danna:</t>
        </r>
        <r>
          <rPr>
            <sz val="9"/>
            <color indexed="81"/>
            <rFont val="Tahoma"/>
            <family val="2"/>
          </rPr>
          <t xml:space="preserve">
28 DIAS OK + 2 DIAS EN IGE</t>
        </r>
      </text>
    </comment>
    <comment ref="R129" authorId="0" shapeId="0">
      <text>
        <r>
          <rPr>
            <b/>
            <sz val="9"/>
            <color indexed="81"/>
            <rFont val="Tahoma"/>
            <family val="2"/>
          </rPr>
          <t>Danna:</t>
        </r>
        <r>
          <rPr>
            <sz val="9"/>
            <color indexed="81"/>
            <rFont val="Tahoma"/>
            <family val="2"/>
          </rPr>
          <t xml:space="preserve">
28 DIAS OK + 2 DIAS EN IGE</t>
        </r>
      </text>
    </comment>
    <comment ref="R132" authorId="0" shapeId="0">
      <text>
        <r>
          <rPr>
            <b/>
            <sz val="9"/>
            <color indexed="81"/>
            <rFont val="Tahoma"/>
            <family val="2"/>
          </rPr>
          <t>Danna:</t>
        </r>
        <r>
          <rPr>
            <sz val="9"/>
            <color indexed="81"/>
            <rFont val="Tahoma"/>
            <family val="2"/>
          </rPr>
          <t xml:space="preserve">
AL PARECER ES PENSIONADO PORQUE NO LE COTIZAN PENSION</t>
        </r>
      </text>
    </comment>
    <comment ref="S132" authorId="0" shapeId="0">
      <text>
        <r>
          <rPr>
            <b/>
            <sz val="9"/>
            <color indexed="81"/>
            <rFont val="Tahoma"/>
            <family val="2"/>
          </rPr>
          <t>Danna:</t>
        </r>
        <r>
          <rPr>
            <sz val="9"/>
            <color indexed="81"/>
            <rFont val="Tahoma"/>
            <family val="2"/>
          </rPr>
          <t xml:space="preserve">
Ojo que le tienen que pagar en la nomina de Agosto $248.444 por concepto de APORTE PENSION EMPLEADO 4%; toda vez que se lo han venido descontando desde marzo de 2024 y este supervisor no cotiza a pension </t>
        </r>
      </text>
    </comment>
    <comment ref="R145" authorId="0" shapeId="0">
      <text>
        <r>
          <rPr>
            <b/>
            <sz val="9"/>
            <color indexed="81"/>
            <rFont val="Tahoma"/>
            <family val="2"/>
          </rPr>
          <t>Danna:</t>
        </r>
        <r>
          <rPr>
            <sz val="9"/>
            <color indexed="81"/>
            <rFont val="Tahoma"/>
            <family val="2"/>
          </rPr>
          <t xml:space="preserve">
28 dias ok + 2 dias en ige</t>
        </r>
      </text>
    </comment>
    <comment ref="R157" authorId="0" shapeId="0">
      <text>
        <r>
          <rPr>
            <b/>
            <sz val="9"/>
            <color indexed="81"/>
            <rFont val="Tahoma"/>
            <family val="2"/>
          </rPr>
          <t>Danna:</t>
        </r>
        <r>
          <rPr>
            <sz val="9"/>
            <color indexed="81"/>
            <rFont val="Tahoma"/>
            <family val="2"/>
          </rPr>
          <t xml:space="preserve">
DICE RETIRO. SOLO LE COTIZARON 6 DIAS</t>
        </r>
      </text>
    </comment>
    <comment ref="R164" authorId="0" shapeId="0">
      <text>
        <r>
          <rPr>
            <b/>
            <sz val="9"/>
            <color indexed="81"/>
            <rFont val="Tahoma"/>
            <family val="2"/>
          </rPr>
          <t>Danna:</t>
        </r>
        <r>
          <rPr>
            <sz val="9"/>
            <color indexed="81"/>
            <rFont val="Tahoma"/>
            <family val="2"/>
          </rPr>
          <t xml:space="preserve">
DICE INGRESO. LE COTIZARON 29 DIAS
</t>
        </r>
      </text>
    </comment>
    <comment ref="R165" authorId="0" shapeId="0">
      <text>
        <r>
          <rPr>
            <b/>
            <sz val="9"/>
            <color indexed="81"/>
            <rFont val="Tahoma"/>
            <family val="2"/>
          </rPr>
          <t>Danna:</t>
        </r>
        <r>
          <rPr>
            <sz val="9"/>
            <color indexed="81"/>
            <rFont val="Tahoma"/>
            <family val="2"/>
          </rPr>
          <t xml:space="preserve">
28 DIAS OK + 2 DIAS EN SLN</t>
        </r>
      </text>
    </comment>
    <comment ref="R169" authorId="1" shapeId="0">
      <text>
        <r>
          <rPr>
            <b/>
            <sz val="9"/>
            <color indexed="81"/>
            <rFont val="Tahoma"/>
            <family val="2"/>
          </rPr>
          <t>Danna Salomé Martínez Ramírez:</t>
        </r>
        <r>
          <rPr>
            <sz val="9"/>
            <color indexed="81"/>
            <rFont val="Tahoma"/>
            <family val="2"/>
          </rPr>
          <t xml:space="preserve">
le cotizaron sobre 1.390.000; cuando a los otros jardineros les cotizaron sobre 1,356,000</t>
        </r>
      </text>
    </comment>
    <comment ref="R170" authorId="0" shapeId="0">
      <text>
        <r>
          <rPr>
            <b/>
            <sz val="9"/>
            <color indexed="81"/>
            <rFont val="Tahoma"/>
            <family val="2"/>
          </rPr>
          <t>Danna:</t>
        </r>
        <r>
          <rPr>
            <sz val="9"/>
            <color indexed="81"/>
            <rFont val="Tahoma"/>
            <family val="2"/>
          </rPr>
          <t xml:space="preserve">
DICE RETIRO. SOLO LE COTIZARON 13 DIAS</t>
        </r>
      </text>
    </comment>
    <comment ref="R171" authorId="0" shapeId="0">
      <text>
        <r>
          <rPr>
            <b/>
            <sz val="9"/>
            <color indexed="81"/>
            <rFont val="Tahoma"/>
            <family val="2"/>
          </rPr>
          <t>Danna:</t>
        </r>
        <r>
          <rPr>
            <sz val="9"/>
            <color indexed="81"/>
            <rFont val="Tahoma"/>
            <family val="2"/>
          </rPr>
          <t xml:space="preserve">
DICE INGRESO. SOLO LE COTIZARON 6 DIAS</t>
        </r>
      </text>
    </comment>
    <comment ref="R172" authorId="1" shapeId="0">
      <text>
        <r>
          <rPr>
            <b/>
            <sz val="9"/>
            <color indexed="81"/>
            <rFont val="Tahoma"/>
            <family val="2"/>
          </rPr>
          <t>Danna Salomé Martínez Ramírez:</t>
        </r>
        <r>
          <rPr>
            <sz val="9"/>
            <color indexed="81"/>
            <rFont val="Tahoma"/>
            <family val="2"/>
          </rPr>
          <t xml:space="preserve">
30 DIAS OK CON VST</t>
        </r>
      </text>
    </comment>
    <comment ref="R173" authorId="0" shapeId="0">
      <text>
        <r>
          <rPr>
            <b/>
            <sz val="9"/>
            <color indexed="81"/>
            <rFont val="Tahoma"/>
            <family val="2"/>
          </rPr>
          <t>Danna:</t>
        </r>
        <r>
          <rPr>
            <sz val="9"/>
            <color indexed="81"/>
            <rFont val="Tahoma"/>
            <family val="2"/>
          </rPr>
          <t xml:space="preserve">
DICE RETIRO. LE COTIZARON 25 DIAS</t>
        </r>
      </text>
    </comment>
    <comment ref="R179" authorId="0" shapeId="0">
      <text>
        <r>
          <rPr>
            <b/>
            <sz val="9"/>
            <color indexed="81"/>
            <rFont val="Tahoma"/>
            <family val="2"/>
          </rPr>
          <t>Danna:</t>
        </r>
        <r>
          <rPr>
            <sz val="9"/>
            <color indexed="81"/>
            <rFont val="Tahoma"/>
            <family val="2"/>
          </rPr>
          <t xml:space="preserve">
DICE INGRESO. SOLO LE COTIZARON 14 DIAS
</t>
        </r>
      </text>
    </comment>
    <comment ref="R180" authorId="0" shapeId="0">
      <text>
        <r>
          <rPr>
            <b/>
            <sz val="9"/>
            <color indexed="81"/>
            <rFont val="Tahoma"/>
            <family val="2"/>
          </rPr>
          <t>Danna:</t>
        </r>
        <r>
          <rPr>
            <sz val="9"/>
            <color indexed="81"/>
            <rFont val="Tahoma"/>
            <family val="2"/>
          </rPr>
          <t xml:space="preserve">
9 DIAS OK + 21 DIAS EN SLN</t>
        </r>
      </text>
    </comment>
    <comment ref="R184" authorId="0" shapeId="0">
      <text>
        <r>
          <rPr>
            <b/>
            <sz val="9"/>
            <color indexed="81"/>
            <rFont val="Tahoma"/>
            <family val="2"/>
          </rPr>
          <t>Danna:</t>
        </r>
        <r>
          <rPr>
            <sz val="9"/>
            <color indexed="81"/>
            <rFont val="Tahoma"/>
            <family val="2"/>
          </rPr>
          <t xml:space="preserve">
27 DIAS OK + 1 DIA EN IGE + 2 DIAS EN IGE</t>
        </r>
      </text>
    </comment>
    <comment ref="A185" authorId="1" shapeId="0">
      <text>
        <r>
          <rPr>
            <b/>
            <sz val="9"/>
            <color indexed="81"/>
            <rFont val="Tahoma"/>
            <family val="2"/>
          </rPr>
          <t>Danna Salomé Martínez Ramírez:</t>
        </r>
        <r>
          <rPr>
            <sz val="9"/>
            <color indexed="81"/>
            <rFont val="Tahoma"/>
            <family val="2"/>
          </rPr>
          <t xml:space="preserve">
ESTA OPERARIA ESTA EN EL CADE PATIO BONITO</t>
        </r>
      </text>
    </comment>
    <comment ref="R188" authorId="0" shapeId="0">
      <text>
        <r>
          <rPr>
            <b/>
            <sz val="9"/>
            <color indexed="81"/>
            <rFont val="Tahoma"/>
            <family val="2"/>
          </rPr>
          <t>Danna:</t>
        </r>
        <r>
          <rPr>
            <sz val="9"/>
            <color indexed="81"/>
            <rFont val="Tahoma"/>
            <family val="2"/>
          </rPr>
          <t xml:space="preserve">
23 dias ok y dice retiro + 1 dia en sln + 1 dia en ige + 2 dias en sln</t>
        </r>
      </text>
    </comment>
    <comment ref="R191" authorId="1" shapeId="0">
      <text>
        <r>
          <rPr>
            <b/>
            <sz val="9"/>
            <color indexed="81"/>
            <rFont val="Tahoma"/>
            <family val="2"/>
          </rPr>
          <t>Danna Salomé Martínez Ramírez:</t>
        </r>
        <r>
          <rPr>
            <sz val="9"/>
            <color indexed="81"/>
            <rFont val="Tahoma"/>
            <family val="2"/>
          </rPr>
          <t xml:space="preserve">
25 dias ok + 2 dias en SLN + 3 DIAS EN SLN</t>
        </r>
      </text>
    </comment>
    <comment ref="R195" authorId="0" shapeId="0">
      <text>
        <r>
          <rPr>
            <b/>
            <sz val="9"/>
            <color indexed="81"/>
            <rFont val="Tahoma"/>
            <family val="2"/>
          </rPr>
          <t>Danna:</t>
        </r>
        <r>
          <rPr>
            <sz val="9"/>
            <color indexed="81"/>
            <rFont val="Tahoma"/>
            <family val="2"/>
          </rPr>
          <t xml:space="preserve">
2 DIAS OK + 2 DIAS EN IGE + 5 DIAS EN IGE + 7 DIAS EN SLN +7 DIAS EN IGE + 7 DIAS EN IGE</t>
        </r>
      </text>
    </comment>
    <comment ref="R197" authorId="0" shapeId="0">
      <text>
        <r>
          <rPr>
            <b/>
            <sz val="9"/>
            <color indexed="81"/>
            <rFont val="Tahoma"/>
            <family val="2"/>
          </rPr>
          <t>Danna:</t>
        </r>
        <r>
          <rPr>
            <sz val="9"/>
            <color indexed="81"/>
            <rFont val="Tahoma"/>
            <family val="2"/>
          </rPr>
          <t xml:space="preserve">
le cotizaron 19 dias</t>
        </r>
      </text>
    </comment>
    <comment ref="R198" authorId="0" shapeId="0">
      <text>
        <r>
          <rPr>
            <b/>
            <sz val="9"/>
            <color indexed="81"/>
            <rFont val="Tahoma"/>
            <family val="2"/>
          </rPr>
          <t>Danna:</t>
        </r>
        <r>
          <rPr>
            <sz val="9"/>
            <color indexed="81"/>
            <rFont val="Tahoma"/>
            <family val="2"/>
          </rPr>
          <t xml:space="preserve">
2 DIAS EN IGE + 6 DIAS EN IGE + 6 DIAS EN IGE + 16 DIAS EN IGE. PERO NO DA LA BASE DE COTIZACION </t>
        </r>
      </text>
    </comment>
    <comment ref="R200" authorId="0" shapeId="0">
      <text>
        <r>
          <rPr>
            <b/>
            <sz val="9"/>
            <color indexed="81"/>
            <rFont val="Tahoma"/>
            <family val="2"/>
          </rPr>
          <t>Danna:</t>
        </r>
        <r>
          <rPr>
            <sz val="9"/>
            <color indexed="81"/>
            <rFont val="Tahoma"/>
            <family val="2"/>
          </rPr>
          <t xml:space="preserve">
28 dias ok + 2 dias en ige</t>
        </r>
      </text>
    </comment>
    <comment ref="R201" authorId="0" shapeId="0">
      <text>
        <r>
          <rPr>
            <b/>
            <sz val="9"/>
            <color indexed="81"/>
            <rFont val="Tahoma"/>
            <family val="2"/>
          </rPr>
          <t>Danna:</t>
        </r>
        <r>
          <rPr>
            <sz val="9"/>
            <color indexed="81"/>
            <rFont val="Tahoma"/>
            <family val="2"/>
          </rPr>
          <t xml:space="preserve">
28 DIAS OK + 2 DIAS EN IGE</t>
        </r>
      </text>
    </comment>
    <comment ref="R202" authorId="0" shapeId="0">
      <text>
        <r>
          <rPr>
            <b/>
            <sz val="9"/>
            <color indexed="81"/>
            <rFont val="Tahoma"/>
            <family val="2"/>
          </rPr>
          <t>Danna:</t>
        </r>
        <r>
          <rPr>
            <sz val="9"/>
            <color indexed="81"/>
            <rFont val="Tahoma"/>
            <family val="2"/>
          </rPr>
          <t xml:space="preserve">
28 DIAS OK + 2 DIAS EN IGE</t>
        </r>
      </text>
    </comment>
  </commentList>
</comments>
</file>

<file path=xl/sharedStrings.xml><?xml version="1.0" encoding="utf-8"?>
<sst xmlns="http://schemas.openxmlformats.org/spreadsheetml/2006/main" count="2769" uniqueCount="942">
  <si>
    <t>SEDE</t>
  </si>
  <si>
    <t>Numero Documento</t>
  </si>
  <si>
    <t>Primer Apellido</t>
  </si>
  <si>
    <t>Segundo Apellido</t>
  </si>
  <si>
    <t>Primer Nombre</t>
  </si>
  <si>
    <t>Segundo Nombre</t>
  </si>
  <si>
    <t>Cargo</t>
  </si>
  <si>
    <t>Fecha Inicio</t>
  </si>
  <si>
    <t xml:space="preserve">DIAS PAGOS </t>
  </si>
  <si>
    <t>ACEVEDO</t>
  </si>
  <si>
    <t>BOHORQUEZ</t>
  </si>
  <si>
    <t>SAMUEL</t>
  </si>
  <si>
    <t>DAVID</t>
  </si>
  <si>
    <t>OPERARIO DE MANTENIMIENTO</t>
  </si>
  <si>
    <t>18/03/2024</t>
  </si>
  <si>
    <t>ALARCON</t>
  </si>
  <si>
    <t>MARINO</t>
  </si>
  <si>
    <t>JULIO</t>
  </si>
  <si>
    <t>CESAR</t>
  </si>
  <si>
    <t>RODRIGUEZ</t>
  </si>
  <si>
    <t>NOHORA</t>
  </si>
  <si>
    <t>EDITH</t>
  </si>
  <si>
    <t>URA</t>
  </si>
  <si>
    <t>MINI</t>
  </si>
  <si>
    <t>JOHANA</t>
  </si>
  <si>
    <t>ALFONSO</t>
  </si>
  <si>
    <t>YULIANA</t>
  </si>
  <si>
    <t>YENNIFER</t>
  </si>
  <si>
    <t>ALVAREZ</t>
  </si>
  <si>
    <t>AGUIRRE</t>
  </si>
  <si>
    <t>ERIKA</t>
  </si>
  <si>
    <t>LILIANA</t>
  </si>
  <si>
    <t>YENI</t>
  </si>
  <si>
    <t>MARITZA</t>
  </si>
  <si>
    <t>ANGULO</t>
  </si>
  <si>
    <t>GARCIA</t>
  </si>
  <si>
    <t>MAIRA</t>
  </si>
  <si>
    <t>LICETH</t>
  </si>
  <si>
    <t>ARAQUE</t>
  </si>
  <si>
    <t>SILVA</t>
  </si>
  <si>
    <t>MIRYAM</t>
  </si>
  <si>
    <t>AREVALO</t>
  </si>
  <si>
    <t>CASTELLANOS</t>
  </si>
  <si>
    <t>CRISTIAN</t>
  </si>
  <si>
    <t>ARLEY</t>
  </si>
  <si>
    <t>SUPERVISOR</t>
  </si>
  <si>
    <t>MEDINA</t>
  </si>
  <si>
    <t>MARIA</t>
  </si>
  <si>
    <t>GLADIS</t>
  </si>
  <si>
    <t>ASPRILLA</t>
  </si>
  <si>
    <t>LONDONO</t>
  </si>
  <si>
    <t>ROSAURA</t>
  </si>
  <si>
    <t>AVILA</t>
  </si>
  <si>
    <t>ADRIANA</t>
  </si>
  <si>
    <t>MILENA</t>
  </si>
  <si>
    <t>LOAIZA</t>
  </si>
  <si>
    <t>PERDOMO</t>
  </si>
  <si>
    <t>FERNANDA</t>
  </si>
  <si>
    <t>BARBOSA</t>
  </si>
  <si>
    <t>HERRERA</t>
  </si>
  <si>
    <t>DIANA</t>
  </si>
  <si>
    <t>BECERRA</t>
  </si>
  <si>
    <t>VALENCIA</t>
  </si>
  <si>
    <t>YULEIDY</t>
  </si>
  <si>
    <t>BEDOYA</t>
  </si>
  <si>
    <t>GUZMAN</t>
  </si>
  <si>
    <t>DAISSY</t>
  </si>
  <si>
    <t>BENAVIDES</t>
  </si>
  <si>
    <t>ALEXANDRA</t>
  </si>
  <si>
    <t>BERMUDEZ</t>
  </si>
  <si>
    <t>HIGUITA</t>
  </si>
  <si>
    <t>LUZ</t>
  </si>
  <si>
    <t>MARABEDY</t>
  </si>
  <si>
    <t>MARTINEZ</t>
  </si>
  <si>
    <t>JENNY</t>
  </si>
  <si>
    <t>KIMBERLY</t>
  </si>
  <si>
    <t>BOSCAN</t>
  </si>
  <si>
    <t>GAMARRA</t>
  </si>
  <si>
    <t>ANGEL</t>
  </si>
  <si>
    <t>ARMANDO</t>
  </si>
  <si>
    <t>BRICENO</t>
  </si>
  <si>
    <t>MEZA</t>
  </si>
  <si>
    <t>YIBEIXY</t>
  </si>
  <si>
    <t>BUITRAGO</t>
  </si>
  <si>
    <t>BOBADILLA</t>
  </si>
  <si>
    <t>ANA</t>
  </si>
  <si>
    <t>ODILIA</t>
  </si>
  <si>
    <t>CAICEDO</t>
  </si>
  <si>
    <t>EDGAR</t>
  </si>
  <si>
    <t>JARDINERO</t>
  </si>
  <si>
    <t>CAMARGO</t>
  </si>
  <si>
    <t>ALBA</t>
  </si>
  <si>
    <t>BLANCA</t>
  </si>
  <si>
    <t>ESTRELLA</t>
  </si>
  <si>
    <t>HERNANDEZ</t>
  </si>
  <si>
    <t>LUISA</t>
  </si>
  <si>
    <t>CANARIA</t>
  </si>
  <si>
    <t>MACHUCA</t>
  </si>
  <si>
    <t>MIGUEL</t>
  </si>
  <si>
    <t>ANTONIO</t>
  </si>
  <si>
    <t>CARDENAS</t>
  </si>
  <si>
    <t>FALON</t>
  </si>
  <si>
    <t>NELSY</t>
  </si>
  <si>
    <t>XIOMARA</t>
  </si>
  <si>
    <t>SIERRA</t>
  </si>
  <si>
    <t>ANGELA</t>
  </si>
  <si>
    <t>VIVIANA</t>
  </si>
  <si>
    <t>CARRILLO</t>
  </si>
  <si>
    <t>ESPINOSA</t>
  </si>
  <si>
    <t>LAURA</t>
  </si>
  <si>
    <t>MARCELA</t>
  </si>
  <si>
    <t>SARMIENTO</t>
  </si>
  <si>
    <t>ANGIE</t>
  </si>
  <si>
    <t>LIZETH</t>
  </si>
  <si>
    <t>CASTRO</t>
  </si>
  <si>
    <t>GUTIERREZ</t>
  </si>
  <si>
    <t>RUTH</t>
  </si>
  <si>
    <t>MARINELA</t>
  </si>
  <si>
    <t>CATUCHE</t>
  </si>
  <si>
    <t>PIAMBA</t>
  </si>
  <si>
    <t>MARINA</t>
  </si>
  <si>
    <t>CERQUERA</t>
  </si>
  <si>
    <t>PARRA</t>
  </si>
  <si>
    <t>GINA</t>
  </si>
  <si>
    <t>ALEJANDRA</t>
  </si>
  <si>
    <t>CHAPARRO</t>
  </si>
  <si>
    <t>MORA</t>
  </si>
  <si>
    <t>GLORIA</t>
  </si>
  <si>
    <t>ESPERANZA</t>
  </si>
  <si>
    <t>CHIPATECUA</t>
  </si>
  <si>
    <t>CUBILLOS</t>
  </si>
  <si>
    <t>ARTURO</t>
  </si>
  <si>
    <t>CIFUENTES</t>
  </si>
  <si>
    <t>CITA</t>
  </si>
  <si>
    <t>ORLANDO</t>
  </si>
  <si>
    <t>CORTES</t>
  </si>
  <si>
    <t>MURCIA</t>
  </si>
  <si>
    <t>DIOMAR</t>
  </si>
  <si>
    <t>CUADROS</t>
  </si>
  <si>
    <t>VALDERRAMA</t>
  </si>
  <si>
    <t>FRANCEID</t>
  </si>
  <si>
    <t>DE LA CRUZ</t>
  </si>
  <si>
    <t>RIVERA</t>
  </si>
  <si>
    <t>SOLMARY</t>
  </si>
  <si>
    <t>DIAZ</t>
  </si>
  <si>
    <t>LORENA</t>
  </si>
  <si>
    <t>PATRICIA</t>
  </si>
  <si>
    <t>FLOREZ</t>
  </si>
  <si>
    <t>QUIROGA</t>
  </si>
  <si>
    <t>MILA</t>
  </si>
  <si>
    <t>FUENTES</t>
  </si>
  <si>
    <t>BALDOVINO</t>
  </si>
  <si>
    <t>JORGE</t>
  </si>
  <si>
    <t>LUIS</t>
  </si>
  <si>
    <t>FULA</t>
  </si>
  <si>
    <t>VALBUENA</t>
  </si>
  <si>
    <t>YANETH</t>
  </si>
  <si>
    <t>FUQUENE</t>
  </si>
  <si>
    <t>CANON</t>
  </si>
  <si>
    <t>SANDRA</t>
  </si>
  <si>
    <t>YAMILE</t>
  </si>
  <si>
    <t>FONSECA</t>
  </si>
  <si>
    <t>GARZON</t>
  </si>
  <si>
    <t>GIRALDO</t>
  </si>
  <si>
    <t>JAIRO</t>
  </si>
  <si>
    <t>ALONSO</t>
  </si>
  <si>
    <t>LOPEZ</t>
  </si>
  <si>
    <t>ESTELLA</t>
  </si>
  <si>
    <t>GOMEZ</t>
  </si>
  <si>
    <t>MARTHA</t>
  </si>
  <si>
    <t>RUBIELA</t>
  </si>
  <si>
    <t>ORTIZ</t>
  </si>
  <si>
    <t>GERALDINE</t>
  </si>
  <si>
    <t>MARISOL</t>
  </si>
  <si>
    <t>VIVERO</t>
  </si>
  <si>
    <t>CARLOS</t>
  </si>
  <si>
    <t>MARIO</t>
  </si>
  <si>
    <t>GUAYARA</t>
  </si>
  <si>
    <t>MOSCOSO</t>
  </si>
  <si>
    <t>MARIS</t>
  </si>
  <si>
    <t>MELDA</t>
  </si>
  <si>
    <t>GUERRERO</t>
  </si>
  <si>
    <t>CHISABA</t>
  </si>
  <si>
    <t>ROCIO</t>
  </si>
  <si>
    <t>LUNA</t>
  </si>
  <si>
    <t>MARIBEL</t>
  </si>
  <si>
    <t>HURTADO</t>
  </si>
  <si>
    <t>ALEXANDER</t>
  </si>
  <si>
    <t>IGLESIAS</t>
  </si>
  <si>
    <t>BARRIOS</t>
  </si>
  <si>
    <t>YERIBETH</t>
  </si>
  <si>
    <t>OPERARIO DE ASEO Y CAFETERIA</t>
  </si>
  <si>
    <t>INFANTE</t>
  </si>
  <si>
    <t>DANIEL</t>
  </si>
  <si>
    <t>JARAMILLO</t>
  </si>
  <si>
    <t>TOBON</t>
  </si>
  <si>
    <t>SIRLEY</t>
  </si>
  <si>
    <t>LARA</t>
  </si>
  <si>
    <t>PINZON</t>
  </si>
  <si>
    <t>LEON</t>
  </si>
  <si>
    <t>ESCOBAR</t>
  </si>
  <si>
    <t>LEYDY</t>
  </si>
  <si>
    <t>YOANA</t>
  </si>
  <si>
    <t>VILLEGAS</t>
  </si>
  <si>
    <t>EDILSON</t>
  </si>
  <si>
    <t>ALDANA</t>
  </si>
  <si>
    <t>KAREN</t>
  </si>
  <si>
    <t>YULIE</t>
  </si>
  <si>
    <t>DORIA</t>
  </si>
  <si>
    <t>PEDRO</t>
  </si>
  <si>
    <t>OPERARIO AUXILIAR</t>
  </si>
  <si>
    <t>MERY</t>
  </si>
  <si>
    <t>SANCHEZ</t>
  </si>
  <si>
    <t>DEL PILAR</t>
  </si>
  <si>
    <t>LOZANO</t>
  </si>
  <si>
    <t>MANRIQUE</t>
  </si>
  <si>
    <t>JAIDY</t>
  </si>
  <si>
    <t>OCHOA</t>
  </si>
  <si>
    <t>GLADYS</t>
  </si>
  <si>
    <t>STELLA</t>
  </si>
  <si>
    <t>ORTEGA</t>
  </si>
  <si>
    <t>MONTOYA</t>
  </si>
  <si>
    <t>PAOLA</t>
  </si>
  <si>
    <t>ANDREA</t>
  </si>
  <si>
    <t>MORALES</t>
  </si>
  <si>
    <t>CHAVEZ</t>
  </si>
  <si>
    <t>JOSE</t>
  </si>
  <si>
    <t>NAVARRO</t>
  </si>
  <si>
    <t>ARRIETA</t>
  </si>
  <si>
    <t>LICENIA</t>
  </si>
  <si>
    <t>MERCEDES</t>
  </si>
  <si>
    <t>NUNEZ</t>
  </si>
  <si>
    <t>YULI</t>
  </si>
  <si>
    <t>LEIDY</t>
  </si>
  <si>
    <t>OROZCO</t>
  </si>
  <si>
    <t>BELLAMIRA</t>
  </si>
  <si>
    <t>TIVISAY</t>
  </si>
  <si>
    <t>KATERINE</t>
  </si>
  <si>
    <t>PALMED</t>
  </si>
  <si>
    <t>HUERTA</t>
  </si>
  <si>
    <t>PANCHE</t>
  </si>
  <si>
    <t>SERNA</t>
  </si>
  <si>
    <t>PENA</t>
  </si>
  <si>
    <t>CUELLAR</t>
  </si>
  <si>
    <t>ALEXIS</t>
  </si>
  <si>
    <t>PERALTA</t>
  </si>
  <si>
    <t>OSCAR</t>
  </si>
  <si>
    <t>HUMBERTO</t>
  </si>
  <si>
    <t>PESTANA</t>
  </si>
  <si>
    <t>MARELIS</t>
  </si>
  <si>
    <t>PORTELA</t>
  </si>
  <si>
    <t>CANIZALES</t>
  </si>
  <si>
    <t>PUENTES</t>
  </si>
  <si>
    <t>ROSA</t>
  </si>
  <si>
    <t>CORREDOR</t>
  </si>
  <si>
    <t>DORA</t>
  </si>
  <si>
    <t>PULIDO</t>
  </si>
  <si>
    <t>GONZALEZ</t>
  </si>
  <si>
    <t>BERTULIO</t>
  </si>
  <si>
    <t>QUELAL</t>
  </si>
  <si>
    <t>RUIZ</t>
  </si>
  <si>
    <t>DIEGO</t>
  </si>
  <si>
    <t>MARIN</t>
  </si>
  <si>
    <t>QUINTERO</t>
  </si>
  <si>
    <t>YENNY</t>
  </si>
  <si>
    <t>KATHERINE</t>
  </si>
  <si>
    <t>RAMIREZ</t>
  </si>
  <si>
    <t>EPEIYU</t>
  </si>
  <si>
    <t>YENIS</t>
  </si>
  <si>
    <t>DEL CARMEN</t>
  </si>
  <si>
    <t>MENDEZ</t>
  </si>
  <si>
    <t>OLGA</t>
  </si>
  <si>
    <t>LUCIA</t>
  </si>
  <si>
    <t>TORRES</t>
  </si>
  <si>
    <t>RAMOS</t>
  </si>
  <si>
    <t>DORIS</t>
  </si>
  <si>
    <t>JANNETH</t>
  </si>
  <si>
    <t>REVOLLO</t>
  </si>
  <si>
    <t>MERCADO</t>
  </si>
  <si>
    <t>CINDY</t>
  </si>
  <si>
    <t>SUGEY</t>
  </si>
  <si>
    <t>REY</t>
  </si>
  <si>
    <t>PARDO</t>
  </si>
  <si>
    <t>YUDI</t>
  </si>
  <si>
    <t>JASBLEIDI</t>
  </si>
  <si>
    <t>JHON</t>
  </si>
  <si>
    <t>EDISON</t>
  </si>
  <si>
    <t>BERNAL</t>
  </si>
  <si>
    <t>FLOR</t>
  </si>
  <si>
    <t>FORERO</t>
  </si>
  <si>
    <t>AURORA</t>
  </si>
  <si>
    <t>ROJAS</t>
  </si>
  <si>
    <t>OBANDO</t>
  </si>
  <si>
    <t>ALFREDO</t>
  </si>
  <si>
    <t>GREYDI</t>
  </si>
  <si>
    <t>NIVARDO</t>
  </si>
  <si>
    <t>ROMERO</t>
  </si>
  <si>
    <t>CARO</t>
  </si>
  <si>
    <t>JOHATAN</t>
  </si>
  <si>
    <t>SONIA</t>
  </si>
  <si>
    <t>EMILCE</t>
  </si>
  <si>
    <t>RUBIO</t>
  </si>
  <si>
    <t>WILLIAM</t>
  </si>
  <si>
    <t>ALEJANDRO</t>
  </si>
  <si>
    <t>RUNZA</t>
  </si>
  <si>
    <t>SEGURA</t>
  </si>
  <si>
    <t>RUSSI</t>
  </si>
  <si>
    <t>MORENO</t>
  </si>
  <si>
    <t>MARGARETH</t>
  </si>
  <si>
    <t>SACRISTAN</t>
  </si>
  <si>
    <t>ELVIRA</t>
  </si>
  <si>
    <t>SOTO</t>
  </si>
  <si>
    <t>SUAREZ</t>
  </si>
  <si>
    <t>CUCAITA</t>
  </si>
  <si>
    <t>BENJAMIN</t>
  </si>
  <si>
    <t>MADYURI</t>
  </si>
  <si>
    <t>TAPIERO</t>
  </si>
  <si>
    <t>YULY</t>
  </si>
  <si>
    <t>TIBAQUIRA</t>
  </si>
  <si>
    <t>ISABEL</t>
  </si>
  <si>
    <t>TOCA</t>
  </si>
  <si>
    <t>RINCON</t>
  </si>
  <si>
    <t>CAROLINA</t>
  </si>
  <si>
    <t>MANUEL</t>
  </si>
  <si>
    <t>HERNAN</t>
  </si>
  <si>
    <t>TRIVINO</t>
  </si>
  <si>
    <t>LURY</t>
  </si>
  <si>
    <t>HEYDE</t>
  </si>
  <si>
    <t>TURMEQUE</t>
  </si>
  <si>
    <t>HEIDY</t>
  </si>
  <si>
    <t>ULLOA</t>
  </si>
  <si>
    <t>ACOSTA</t>
  </si>
  <si>
    <t>CABRERA</t>
  </si>
  <si>
    <t>NATALY</t>
  </si>
  <si>
    <t>VARGAS</t>
  </si>
  <si>
    <t>NINO</t>
  </si>
  <si>
    <t>VELASCO</t>
  </si>
  <si>
    <t>LADY</t>
  </si>
  <si>
    <t>KARINA</t>
  </si>
  <si>
    <t>VELAZQUEZ</t>
  </si>
  <si>
    <t>YULIS</t>
  </si>
  <si>
    <t>YUNITH</t>
  </si>
  <si>
    <t>VILLARREAL</t>
  </si>
  <si>
    <t>ROYER</t>
  </si>
  <si>
    <t>DAIRON</t>
  </si>
  <si>
    <t>ABEL</t>
  </si>
  <si>
    <t>VILORIA</t>
  </si>
  <si>
    <t>YAQUELINE</t>
  </si>
  <si>
    <t>ZAPATA</t>
  </si>
  <si>
    <t>CAMACHO</t>
  </si>
  <si>
    <t>NUBIA</t>
  </si>
  <si>
    <t>AMPARO</t>
  </si>
  <si>
    <t>CONTRERAS</t>
  </si>
  <si>
    <t>ELENA</t>
  </si>
  <si>
    <t>20/03/2024</t>
  </si>
  <si>
    <t>MALDONADO</t>
  </si>
  <si>
    <t>JESSICA</t>
  </si>
  <si>
    <t>CHAMORRO</t>
  </si>
  <si>
    <t>OSPINO</t>
  </si>
  <si>
    <t>EMILI</t>
  </si>
  <si>
    <t>BETANCOURTH</t>
  </si>
  <si>
    <t>BOCANEGRA</t>
  </si>
  <si>
    <t>YESIKA</t>
  </si>
  <si>
    <t>CAMPOS</t>
  </si>
  <si>
    <t>CARDOSO</t>
  </si>
  <si>
    <t>JULIANA</t>
  </si>
  <si>
    <t>OCAMPO</t>
  </si>
  <si>
    <t>PALACIOS</t>
  </si>
  <si>
    <t>MAYERLY</t>
  </si>
  <si>
    <t>JOHANNA</t>
  </si>
  <si>
    <t>VALLECILLA</t>
  </si>
  <si>
    <t>ANYI</t>
  </si>
  <si>
    <t>BARRETO</t>
  </si>
  <si>
    <t>PEREZ</t>
  </si>
  <si>
    <t>GUIONEDYS</t>
  </si>
  <si>
    <t>CICHACA</t>
  </si>
  <si>
    <t>JOSEFINA</t>
  </si>
  <si>
    <t>LADINO</t>
  </si>
  <si>
    <t>ARDILA</t>
  </si>
  <si>
    <t>DAMARIS</t>
  </si>
  <si>
    <t>HIDALGO</t>
  </si>
  <si>
    <t>PANESSO</t>
  </si>
  <si>
    <t>YURANIS</t>
  </si>
  <si>
    <t>BAENA</t>
  </si>
  <si>
    <t>FONTALBO</t>
  </si>
  <si>
    <t>YORBIS</t>
  </si>
  <si>
    <t>MUNOZ</t>
  </si>
  <si>
    <t>JEIMMY</t>
  </si>
  <si>
    <t>BOTIA</t>
  </si>
  <si>
    <t>CONSUELO</t>
  </si>
  <si>
    <t>MARROQUIN</t>
  </si>
  <si>
    <t>GALEANO</t>
  </si>
  <si>
    <t>ELIZABETH</t>
  </si>
  <si>
    <t>23/03/2024</t>
  </si>
  <si>
    <t>PEREIRA</t>
  </si>
  <si>
    <t>ANYUL</t>
  </si>
  <si>
    <t>STEFANNY</t>
  </si>
  <si>
    <t>OQUENDO</t>
  </si>
  <si>
    <t>VALENTINA</t>
  </si>
  <si>
    <t>ARIAS</t>
  </si>
  <si>
    <t>JIMENEZ</t>
  </si>
  <si>
    <t>YEIMI</t>
  </si>
  <si>
    <t>ANDERSON</t>
  </si>
  <si>
    <t>LEMUS</t>
  </si>
  <si>
    <t>ROSORIS</t>
  </si>
  <si>
    <t>MARILIS</t>
  </si>
  <si>
    <t>YESENIA</t>
  </si>
  <si>
    <t>YERSON</t>
  </si>
  <si>
    <t>ESTIVEN</t>
  </si>
  <si>
    <t>ROSALBA</t>
  </si>
  <si>
    <t xml:space="preserve">SUPERNUMERARIA </t>
  </si>
  <si>
    <t>03/04/2024</t>
  </si>
  <si>
    <t>ORJUELA</t>
  </si>
  <si>
    <t>DELGADILLO</t>
  </si>
  <si>
    <t>YIZETH</t>
  </si>
  <si>
    <t>ZAMORA</t>
  </si>
  <si>
    <t>AMALIA</t>
  </si>
  <si>
    <t>IVONNE</t>
  </si>
  <si>
    <t>HIGUERA</t>
  </si>
  <si>
    <t>RUDY</t>
  </si>
  <si>
    <t>13/04/2024</t>
  </si>
  <si>
    <t>TRONCOSO</t>
  </si>
  <si>
    <t>BRAYAN</t>
  </si>
  <si>
    <t>RICARDO</t>
  </si>
  <si>
    <t>ELLES</t>
  </si>
  <si>
    <t>JESUS</t>
  </si>
  <si>
    <t>EDUARDO</t>
  </si>
  <si>
    <t>LAGOS</t>
  </si>
  <si>
    <t>MONTIEL</t>
  </si>
  <si>
    <t>JUAN</t>
  </si>
  <si>
    <t>16/04/2024</t>
  </si>
  <si>
    <t>TRIANA</t>
  </si>
  <si>
    <t>HERNANDO</t>
  </si>
  <si>
    <t>MIRELLA</t>
  </si>
  <si>
    <t>FECHA DE RETIRO</t>
  </si>
  <si>
    <t>Nuevo precio cláusula 8</t>
  </si>
  <si>
    <t>AIU 10%</t>
  </si>
  <si>
    <t>IVA 19%</t>
  </si>
  <si>
    <t>No.</t>
  </si>
  <si>
    <t>Bien</t>
  </si>
  <si>
    <t>VALOR UNITARIO CON IVA Y AIU</t>
  </si>
  <si>
    <t>RUBRO</t>
  </si>
  <si>
    <t>NOMBRE RUBRO</t>
  </si>
  <si>
    <t>O2120201003053532103</t>
  </si>
  <si>
    <t>Jabones líquidos para lavar</t>
  </si>
  <si>
    <t>Jabón para loza 1 (Compra)</t>
  </si>
  <si>
    <t>O2120201003053532101</t>
  </si>
  <si>
    <t>Jabones en pasta para lavar</t>
  </si>
  <si>
    <t>Jabón en barra (Compra)</t>
  </si>
  <si>
    <t>O2120201003053532104</t>
  </si>
  <si>
    <t>Jabones industriales</t>
  </si>
  <si>
    <t>Jabón abrasivo (Compra)</t>
  </si>
  <si>
    <t>O2120201003053532105</t>
  </si>
  <si>
    <t>Jabones de tocador</t>
  </si>
  <si>
    <t>Jabón de dispensador para manos 2 (Compra)</t>
  </si>
  <si>
    <t>O2120201003043466401</t>
  </si>
  <si>
    <t>Desinfectantes</t>
  </si>
  <si>
    <t>Limpiador multiusos 1 (Compra)</t>
  </si>
  <si>
    <t>O2120201003033335004</t>
  </si>
  <si>
    <t>Varsol-disolvente núm. 4</t>
  </si>
  <si>
    <t>Líquido desengrasante (Compra)</t>
  </si>
  <si>
    <t>O2120201003053532201</t>
  </si>
  <si>
    <t>Detergentes en polvo</t>
  </si>
  <si>
    <t>Detergente multiusos en polvo (Compra)</t>
  </si>
  <si>
    <t>Desinfectante de alto nivel de desinfección para uso hospitalario (Compra)</t>
  </si>
  <si>
    <t>Pastilla desinfectante para sanitario (Compra)</t>
  </si>
  <si>
    <t>O2120201003053532204</t>
  </si>
  <si>
    <t>Preparaciones para limpiar vidrios</t>
  </si>
  <si>
    <t>Líquido para limpiar vidrios 1 (Compra)</t>
  </si>
  <si>
    <t>O2120201003043424014</t>
  </si>
  <si>
    <t>Hipoclorito de sodio</t>
  </si>
  <si>
    <t>Blanqueador o hipoclorito 1 (Compra)</t>
  </si>
  <si>
    <t>O2120201003053533202</t>
  </si>
  <si>
    <t>Ceras para pisos</t>
  </si>
  <si>
    <t>Cera polimérica (Compra)</t>
  </si>
  <si>
    <t>O2120201003053549945</t>
  </si>
  <si>
    <t>Productos químicos especiales para tratamiento de pisos</t>
  </si>
  <si>
    <t>Sellante para pisos (Compra)</t>
  </si>
  <si>
    <t>Mantenedor de pisos (Compra)</t>
  </si>
  <si>
    <t>Removedor de cera (Compra)</t>
  </si>
  <si>
    <t>Jabón neutro para pisos 1 (Compra)</t>
  </si>
  <si>
    <t>Varsol ecológico 2 (Compra)</t>
  </si>
  <si>
    <t>O2120201003053533102</t>
  </si>
  <si>
    <t>Purificadores líquidos de ambiente</t>
  </si>
  <si>
    <t>Ambientador 1 (Compra)</t>
  </si>
  <si>
    <t>Ambientador 2 (Compra)</t>
  </si>
  <si>
    <t>O2120201003033335001</t>
  </si>
  <si>
    <t>Solventes para insecticida</t>
  </si>
  <si>
    <t>Insecticida 1 (Compra)</t>
  </si>
  <si>
    <t>Insecticida 2 (Compra)</t>
  </si>
  <si>
    <t>O2120201002072792104</t>
  </si>
  <si>
    <t>Fieltros de algodón</t>
  </si>
  <si>
    <t>Limpiones 1 (Compra)</t>
  </si>
  <si>
    <t>Limpiones 2 (Compra)</t>
  </si>
  <si>
    <t>Limpiones 3 (Compra)</t>
  </si>
  <si>
    <t>Limpiones 4 (Compra)</t>
  </si>
  <si>
    <t>Limpiones 5 (Compra)</t>
  </si>
  <si>
    <t>Bayetilla 1 (Compra)</t>
  </si>
  <si>
    <t>Bayetilla 2 (Compra)</t>
  </si>
  <si>
    <t>O2120201002072719009</t>
  </si>
  <si>
    <t> Paños absorbentes desechables para uso doméstico</t>
  </si>
  <si>
    <t>Paño absorbente multiusos 1 (Compra)</t>
  </si>
  <si>
    <t>Paño absorbente multiusos 2 (Compra)</t>
  </si>
  <si>
    <t>O2120201004024291231</t>
  </si>
  <si>
    <t>Esponjas y esponjillas metálicas</t>
  </si>
  <si>
    <t>Esponjilla 1 (Compra)</t>
  </si>
  <si>
    <t>Esponjilla 2 (Compra)</t>
  </si>
  <si>
    <t>Esponjilla 3 (Compra)</t>
  </si>
  <si>
    <t>Esponjilla 4 (Compra)</t>
  </si>
  <si>
    <t>Esponjilla 5 (Compra)</t>
  </si>
  <si>
    <t>O2120201003083899302</t>
  </si>
  <si>
    <t>Escobas</t>
  </si>
  <si>
    <t>Escoba 1 (Compra)</t>
  </si>
  <si>
    <t>Escoba 2 (Compra)</t>
  </si>
  <si>
    <t>Escoba 3 (Compra)</t>
  </si>
  <si>
    <t>Escoba 4 (Compra)</t>
  </si>
  <si>
    <t>O2120201004024299201</t>
  </si>
  <si>
    <t>Mangos metálicos</t>
  </si>
  <si>
    <t>Mango metálico escoba 1 (Compra)</t>
  </si>
  <si>
    <t>O2120201003083899303</t>
  </si>
  <si>
    <t>Cepillos para lavar o fregar</t>
  </si>
  <si>
    <t>Cepillos 2 (Compra)</t>
  </si>
  <si>
    <t>Cepillos 3 (Compra)</t>
  </si>
  <si>
    <t>O2120201002072732007</t>
  </si>
  <si>
    <t> Mechas para trapero</t>
  </si>
  <si>
    <t>Trapero 1 (Compra)</t>
  </si>
  <si>
    <t>Trapero 2 (Compra)</t>
  </si>
  <si>
    <t>Trapero 3 (Compra)</t>
  </si>
  <si>
    <t>Mango metálico trapero (Compra)</t>
  </si>
  <si>
    <t>Cepillo para sanitario (churrusco) (Compra)</t>
  </si>
  <si>
    <t>Pads 1 (Compra)</t>
  </si>
  <si>
    <t>Pads 2 (Compra)</t>
  </si>
  <si>
    <t>Pads 3 (Compra)</t>
  </si>
  <si>
    <t>Pads 4 (Compra)</t>
  </si>
  <si>
    <t>Boneth 2 (Compra)</t>
  </si>
  <si>
    <t>O2120201003063641001</t>
  </si>
  <si>
    <t>Bolsas de material plástico sin impresión</t>
  </si>
  <si>
    <t>Bolsas plásticas 1 (Compra)</t>
  </si>
  <si>
    <t>Bolsas plásticas 2 (Compra)</t>
  </si>
  <si>
    <t>Bolsas plásticas 8 (Compra)</t>
  </si>
  <si>
    <t>Bolsas plásticas 15 (Compra)</t>
  </si>
  <si>
    <t>Bolsas plásticas 17 (Compra)</t>
  </si>
  <si>
    <t>Bolsas plásticas 22 (Compra)</t>
  </si>
  <si>
    <t>Bolsas plásticas 24 (Compra)</t>
  </si>
  <si>
    <t>O2120201002082823803</t>
  </si>
  <si>
    <t>Guantes de fibras artificiales y sintéticas</t>
  </si>
  <si>
    <t>Guantes 7 (Compra)</t>
  </si>
  <si>
    <t>Guantes 9 (Compra)</t>
  </si>
  <si>
    <t>O2120201003023213101</t>
  </si>
  <si>
    <t>Papel del tipo utilizado para papel higiénico</t>
  </si>
  <si>
    <t>Papel higiénico 1 (Compra)</t>
  </si>
  <si>
    <t>Papel higiénico 3 (Compra)</t>
  </si>
  <si>
    <t>O2120201003023219304</t>
  </si>
  <si>
    <t>Toallas de papel</t>
  </si>
  <si>
    <t>Toallas para manos 6 (Compra)</t>
  </si>
  <si>
    <t>Toallas para manos 7 (Compra)</t>
  </si>
  <si>
    <t>O2120201003023219303</t>
  </si>
  <si>
    <t>Pañuelos de papel</t>
  </si>
  <si>
    <t>Pañuelos (Compra)</t>
  </si>
  <si>
    <t>O2120201003023219907</t>
  </si>
  <si>
    <t>Vasos de papel o cartón</t>
  </si>
  <si>
    <t>Vasos biodegradables 2 (Compra)</t>
  </si>
  <si>
    <t>Vasos biodegradables 3 (Compra)</t>
  </si>
  <si>
    <t>Vasos biodegradables 4 (Compra)</t>
  </si>
  <si>
    <t>O2120201003013191409</t>
  </si>
  <si>
    <t>Aplicadores, bajalenguas y otros para usos higiénicos, de madera</t>
  </si>
  <si>
    <t>Mezclador 1 (Compra)</t>
  </si>
  <si>
    <t>O2120201003023213102</t>
  </si>
  <si>
    <t>Papel para servilletas, toallas y similares</t>
  </si>
  <si>
    <t>Servilleta papel (Compra)</t>
  </si>
  <si>
    <t>O2120201002072719007</t>
  </si>
  <si>
    <t>Filtros de material textil, para usos técnicos e industriales</t>
  </si>
  <si>
    <t>Filtro para greca 1 (Compra)</t>
  </si>
  <si>
    <t>Filtro para greca 2 (Compra)</t>
  </si>
  <si>
    <t>O2120201003073719199</t>
  </si>
  <si>
    <t>Envases n.c.p. de vidrio</t>
  </si>
  <si>
    <t>Termo para café 1 (Compra)</t>
  </si>
  <si>
    <t>O2120201002032381302</t>
  </si>
  <si>
    <t> Café molido</t>
  </si>
  <si>
    <t>Café 1 (Compra)</t>
  </si>
  <si>
    <t>O2120201002032382103</t>
  </si>
  <si>
    <t> Café instantáneo aglomerado o atomizado</t>
  </si>
  <si>
    <t>Crema para café (Compra)</t>
  </si>
  <si>
    <t>O2120201002032352001</t>
  </si>
  <si>
    <t>Azúcar refinada</t>
  </si>
  <si>
    <t>Azúcar 1 (Compra)</t>
  </si>
  <si>
    <t>Azúcar 3 (Compra)</t>
  </si>
  <si>
    <t>O2120201002032399921</t>
  </si>
  <si>
    <t>Productos aromáticos diversos</t>
  </si>
  <si>
    <t>Aromática (Compra)</t>
  </si>
  <si>
    <t>O2120201002032391101</t>
  </si>
  <si>
    <t>Té elaborado</t>
  </si>
  <si>
    <t>Té (Compra)</t>
  </si>
  <si>
    <t>Infusión frutal (Compra)</t>
  </si>
  <si>
    <t>O2120201002042441001</t>
  </si>
  <si>
    <t>Agua purificada (envasada)</t>
  </si>
  <si>
    <t>Agua potable 4 (Compra)</t>
  </si>
  <si>
    <t>Brillador 1 (Compra)</t>
  </si>
  <si>
    <t>Brillador 2 (Compra)</t>
  </si>
  <si>
    <t>Repuestos brillador 1 (Compra)</t>
  </si>
  <si>
    <t>Repuestos brillador 2 (Compra)</t>
  </si>
  <si>
    <t>Destapador para sanitario (chupa) (Compra)</t>
  </si>
  <si>
    <t>O2120201003063694016</t>
  </si>
  <si>
    <t>Recogedores plásticos de basura</t>
  </si>
  <si>
    <t>Recogedor de basura 1 (Compra)</t>
  </si>
  <si>
    <t>O21202020070373122</t>
  </si>
  <si>
    <t>Servicios de arrendamiento o de alquiler de maquinaria y equipo de construcción sin operario</t>
  </si>
  <si>
    <t>Atomizadores (Compra)</t>
  </si>
  <si>
    <t>O2120201003073719305</t>
  </si>
  <si>
    <t>Vasos y jarros de vidrio</t>
  </si>
  <si>
    <t>Vasos  1 (Compra)</t>
  </si>
  <si>
    <t>O2120201003073722101</t>
  </si>
  <si>
    <t>Vajillas de loza-pedernal</t>
  </si>
  <si>
    <t>Terno para café (Compra)</t>
  </si>
  <si>
    <t>Haraganes 2  (Compra)</t>
  </si>
  <si>
    <t>Haraganes 4  (Compra)</t>
  </si>
  <si>
    <t>O2120201003063694012</t>
  </si>
  <si>
    <t>Recipientes de material plástico-canecas para la basura</t>
  </si>
  <si>
    <t>Balde (Compra)</t>
  </si>
  <si>
    <t>Bandeja 1 (Arrendamiento)</t>
  </si>
  <si>
    <t>Bandeja 2 (Arrendamiento)</t>
  </si>
  <si>
    <t>Olleta (Arrendamiento)</t>
  </si>
  <si>
    <t>Olla 2 (Arrendamiento)</t>
  </si>
  <si>
    <t>Soporte para Botellón de agua (Compra)</t>
  </si>
  <si>
    <t>O21202020070373230</t>
  </si>
  <si>
    <t>Servicios de arrendamiento sin opción de compra de muebles y otros aparatos domésticos</t>
  </si>
  <si>
    <t>Carro exprimidor de trapero 2 (Arrendamiento)</t>
  </si>
  <si>
    <t>Carro de bebidas (Arrendamiento)</t>
  </si>
  <si>
    <t>Escalera 2 (Arrendamiento)</t>
  </si>
  <si>
    <t>Escalera de tipo industrial (Arrendamiento)</t>
  </si>
  <si>
    <t>Mangueras 2 (Arrendamiento)</t>
  </si>
  <si>
    <t>Mangueras 3 (Arrendamiento)</t>
  </si>
  <si>
    <t>Punto Ecológico 4 (Compra)</t>
  </si>
  <si>
    <t>Punto Ecológico 5 (Compra)</t>
  </si>
  <si>
    <t>Punto Ecológico 6 (Compra)</t>
  </si>
  <si>
    <t>Señales peatonales de prevención y atención 3 (Compra)</t>
  </si>
  <si>
    <t>Dispensador para papel higiénico 2 (Compra)</t>
  </si>
  <si>
    <t>Dispensador de toallas de manos 3 (Compra)</t>
  </si>
  <si>
    <t>Dispensador de jabón líquido 3 (Compra)</t>
  </si>
  <si>
    <t>Dispensador goteo por gravedad y recarga (Compra)</t>
  </si>
  <si>
    <t>Greca para tintos 2 (Arrendamiento)</t>
  </si>
  <si>
    <t>Greca para tintos 3 (Arrendamiento)</t>
  </si>
  <si>
    <t>Horno microondas de tipo industrial (Arrendamiento)</t>
  </si>
  <si>
    <t>Estufa 1 (Arrendamiento)</t>
  </si>
  <si>
    <t>Aspiradora 2 (Arrendamiento)</t>
  </si>
  <si>
    <t>Lavabrilladora de pisos 1 (Arrendamiento)</t>
  </si>
  <si>
    <t>Lavabrilladora de pisos 2 (Arrendamiento)</t>
  </si>
  <si>
    <t>Brilladora de alta revolución (Arrendamiento)</t>
  </si>
  <si>
    <t>Lavadora de alfombras y tapetes 1 (Arrendamiento)</t>
  </si>
  <si>
    <t>Hidrolavadora Industrial (Arrendamiento)</t>
  </si>
  <si>
    <t>Sopladora de hojas (Arrendamiento)</t>
  </si>
  <si>
    <t>Sonda para inodoro (Arrendamiento)</t>
  </si>
  <si>
    <t>Guadañas (Arrendamiento)</t>
  </si>
  <si>
    <t>SEDE 1 - MANZANA LIEVANO - ALCALDÍA MAYOR</t>
  </si>
  <si>
    <t xml:space="preserve">SEDE 2- DIRECCIÓN DISTRITAL DE ARCHIVO DE  BOGOTA </t>
  </si>
  <si>
    <t>SEDE 3 - IMPRENTA DISTRITAL</t>
  </si>
  <si>
    <t xml:space="preserve">SEDE 4 - SEDE ALTERNA RESTREPO </t>
  </si>
  <si>
    <t xml:space="preserve">SEDE 5 - SUPERCADE CAD CARRERA </t>
  </si>
  <si>
    <t xml:space="preserve">SEDE 6 - SUPERCADE AMERICAS </t>
  </si>
  <si>
    <t xml:space="preserve">SEDE 7 - SUPERCADE BOSA </t>
  </si>
  <si>
    <t xml:space="preserve">SEDE 8 - SUPERCADE CALLE 13 </t>
  </si>
  <si>
    <t xml:space="preserve">SEDE 9 - SUPERCADE 20 DE JULIO </t>
  </si>
  <si>
    <t xml:space="preserve">SEDE 10 - SUPERCADE MANITAS </t>
  </si>
  <si>
    <t xml:space="preserve">SEDE 11 - SUPERCADE SUBA </t>
  </si>
  <si>
    <t>SEDE 12 - SUPERCADE SOCIAL</t>
  </si>
  <si>
    <t xml:space="preserve">SEDE 13 - CADE SERVITA </t>
  </si>
  <si>
    <t xml:space="preserve">SEDE 14 - CADE LA VICTORIA </t>
  </si>
  <si>
    <t xml:space="preserve">SEDE 15 - CADE LA GAITANA </t>
  </si>
  <si>
    <t xml:space="preserve">SEDE 16 - SUPERCADE ENGATIVA </t>
  </si>
  <si>
    <t xml:space="preserve">SEDE 17 - CADE LOS LUCEROS </t>
  </si>
  <si>
    <t xml:space="preserve">SEDE 18 - CENTRO DE MEMORIA, PAZ Y RECONCILIACIÓN </t>
  </si>
  <si>
    <t xml:space="preserve">SEDE 19 - CENTRO DE ENCUENTRO BOSA </t>
  </si>
  <si>
    <t xml:space="preserve">SEDE 20 - CENTRO DE ENCUENTRO CHAPINERO </t>
  </si>
  <si>
    <t xml:space="preserve">SEDE 21 - CENTRO DE ENCUENTRO CIUDAD BOLIVAR </t>
  </si>
  <si>
    <t xml:space="preserve">SEDE 22 - CENTRO DE ENCUENTRO KENNEDY PATIO BONITO </t>
  </si>
  <si>
    <t xml:space="preserve">SEDE 23 - CENTRO DE ENCUENTRO RAFAEL URIBE </t>
  </si>
  <si>
    <t xml:space="preserve">SEDE 24 - CENTRO DE ENCUENTRO SUBA </t>
  </si>
  <si>
    <t>SEDE 25 - SEDE ALTERNA TEQUENDAMA</t>
  </si>
  <si>
    <t>TOTAL MES</t>
  </si>
  <si>
    <t>VALOR TOTAL CON IVA Y AIU</t>
  </si>
  <si>
    <t>TOTAL CANTIDADES</t>
  </si>
  <si>
    <t>STIVEN</t>
  </si>
  <si>
    <t>Item</t>
  </si>
  <si>
    <t>Servicio</t>
  </si>
  <si>
    <t>CANTIDAD</t>
  </si>
  <si>
    <t>Operario de aseo y cafetería</t>
  </si>
  <si>
    <t>Operario de mantenimiento</t>
  </si>
  <si>
    <t>Operario auxiliar</t>
  </si>
  <si>
    <t>Jardinero</t>
  </si>
  <si>
    <t>Coordinador de tiempo completo</t>
  </si>
  <si>
    <t>TOTAL</t>
  </si>
  <si>
    <t>Precio Unitario con Descuento</t>
  </si>
  <si>
    <t>Máximo a pagar Mensual</t>
  </si>
  <si>
    <t>OBSERVACIONES</t>
  </si>
  <si>
    <t>TOTAL MES A PAGAR INCLUIDO IVA y AIU</t>
  </si>
  <si>
    <t>VALOR TOTAL SIN IVA Y AIU</t>
  </si>
  <si>
    <t>NOVOA</t>
  </si>
  <si>
    <t>CRISTINA</t>
  </si>
  <si>
    <t>Etiquetas de fila</t>
  </si>
  <si>
    <t>Total general</t>
  </si>
  <si>
    <t>Suma de SEDE 1 - MANZANA LIEVANO - ALCALDÍA MAYOR</t>
  </si>
  <si>
    <t xml:space="preserve">Suma de SEDE 2- DIRECCIÓN DISTRITAL DE ARCHIVO DE  BOGOTA </t>
  </si>
  <si>
    <t>Suma de SEDE 3 - IMPRENTA DISTRITAL</t>
  </si>
  <si>
    <t xml:space="preserve">Suma de SEDE 4 - SEDE ALTERNA RESTREPO </t>
  </si>
  <si>
    <t xml:space="preserve">Suma de SEDE 5 - SUPERCADE CAD CARRERA </t>
  </si>
  <si>
    <t xml:space="preserve">Suma de SEDE 6 - SUPERCADE AMERICAS </t>
  </si>
  <si>
    <t xml:space="preserve">Suma de SEDE 7 - SUPERCADE BOSA </t>
  </si>
  <si>
    <t xml:space="preserve">Suma de SEDE 8 - SUPERCADE CALLE 13 </t>
  </si>
  <si>
    <t xml:space="preserve">Suma de SEDE 9 - SUPERCADE 20 DE JULIO </t>
  </si>
  <si>
    <t xml:space="preserve">Suma de SEDE 10 - SUPERCADE MANITAS </t>
  </si>
  <si>
    <t xml:space="preserve">Suma de SEDE 11 - SUPERCADE SUBA </t>
  </si>
  <si>
    <t>Suma de SEDE 12 - SUPERCADE SOCIAL</t>
  </si>
  <si>
    <t xml:space="preserve">Suma de SEDE 13 - CADE SERVITA </t>
  </si>
  <si>
    <t xml:space="preserve">Suma de SEDE 14 - CADE LA VICTORIA </t>
  </si>
  <si>
    <t xml:space="preserve">Suma de SEDE 15 - CADE LA GAITANA </t>
  </si>
  <si>
    <t xml:space="preserve">Suma de SEDE 16 - SUPERCADE ENGATIVA </t>
  </si>
  <si>
    <t xml:space="preserve">Suma de SEDE 17 - CADE LOS LUCEROS </t>
  </si>
  <si>
    <t xml:space="preserve">Suma de SEDE 18 - CENTRO DE MEMORIA, PAZ Y RECONCILIACIÓN </t>
  </si>
  <si>
    <t xml:space="preserve">Suma de SEDE 19 - CENTRO DE ENCUENTRO BOSA </t>
  </si>
  <si>
    <t xml:space="preserve">Suma de SEDE 20 - CENTRO DE ENCUENTRO CHAPINERO </t>
  </si>
  <si>
    <t xml:space="preserve">Suma de SEDE 21 - CENTRO DE ENCUENTRO CIUDAD BOLIVAR </t>
  </si>
  <si>
    <t xml:space="preserve">Suma de SEDE 22 - CENTRO DE ENCUENTRO KENNEDY PATIO BONITO </t>
  </si>
  <si>
    <t xml:space="preserve">Suma de SEDE 23 - CENTRO DE ENCUENTRO RAFAEL URIBE </t>
  </si>
  <si>
    <t xml:space="preserve">Suma de SEDE 24 - CENTRO DE ENCUENTRO SUBA </t>
  </si>
  <si>
    <t>Suma de SEDE 25 - SEDE ALTERNA TEQUENDAMA</t>
  </si>
  <si>
    <t>O21202020080585330 Servicios de limpieza general</t>
  </si>
  <si>
    <t>Subtotal</t>
  </si>
  <si>
    <t>Servicio de Personal</t>
  </si>
  <si>
    <t>Insumos de aseo y Cafetería y maquinaria</t>
  </si>
  <si>
    <t>MARZO</t>
  </si>
  <si>
    <t>FACTURADO</t>
  </si>
  <si>
    <t>MÁXIMO</t>
  </si>
  <si>
    <t>FALTA PERSONAL</t>
  </si>
  <si>
    <t>IVA19%</t>
  </si>
  <si>
    <t>VALIDACIÓN</t>
  </si>
  <si>
    <t>DIFERENCIA</t>
  </si>
  <si>
    <t>MATALLANA</t>
  </si>
  <si>
    <t>MONROY</t>
  </si>
  <si>
    <t>ASCENCION</t>
  </si>
  <si>
    <t>GREGORIO</t>
  </si>
  <si>
    <t>SUSAN</t>
  </si>
  <si>
    <t>VANEGAS</t>
  </si>
  <si>
    <t>BOLIVAR</t>
  </si>
  <si>
    <t>MOSQUERA</t>
  </si>
  <si>
    <t>GIOVANNI</t>
  </si>
  <si>
    <t>SANABRIA</t>
  </si>
  <si>
    <t>CANCELADO</t>
  </si>
  <si>
    <t>GONZALO</t>
  </si>
  <si>
    <t>ALBERTO</t>
  </si>
  <si>
    <t>CAPERA</t>
  </si>
  <si>
    <t>FAJARDO</t>
  </si>
  <si>
    <t>RIOS</t>
  </si>
  <si>
    <t>VENECIA</t>
  </si>
  <si>
    <t>MAYRE</t>
  </si>
  <si>
    <t>NIDIA</t>
  </si>
  <si>
    <t xml:space="preserve">MARTIN </t>
  </si>
  <si>
    <t>CALDERON</t>
  </si>
  <si>
    <t>GARAVITO</t>
  </si>
  <si>
    <t>RICHARD</t>
  </si>
  <si>
    <t>ABRIL</t>
  </si>
  <si>
    <t>MAYO</t>
  </si>
  <si>
    <t>PERSONAL</t>
  </si>
  <si>
    <t>VALOR SIN IVA - AIU</t>
  </si>
  <si>
    <t>Bolsas plásticas 21 (Compra)</t>
  </si>
  <si>
    <t>Bolsas plásticas 23 (Compra)</t>
  </si>
  <si>
    <t>PEÑA</t>
  </si>
  <si>
    <t>SEDE 01 - MANZANA LIEVANO - ALCALDÍA MAYOR</t>
  </si>
  <si>
    <t xml:space="preserve">SEDE 02- DIRECCIÓN DISTRITAL DE ARCHIVO DE  BOGOTA </t>
  </si>
  <si>
    <t>SEDE 03 - IMPRENTA DISTRITAL</t>
  </si>
  <si>
    <t xml:space="preserve">SEDE 04 - SEDE ALTERNA RESTREPO </t>
  </si>
  <si>
    <t xml:space="preserve">SEDE 05 - SUPERCADE CAD CARRERA </t>
  </si>
  <si>
    <t xml:space="preserve">SEDE 06 - SUPERCADE AMERICAS </t>
  </si>
  <si>
    <t xml:space="preserve">SEDE 07 - SUPERCADE BOSA </t>
  </si>
  <si>
    <t xml:space="preserve">SEDE 08 - SUPERCADE CALLE 13 </t>
  </si>
  <si>
    <t xml:space="preserve">SEDE 09 - SUPERCADE 20 DE JULIO </t>
  </si>
  <si>
    <t>seguridad social</t>
  </si>
  <si>
    <t>pago nomina</t>
  </si>
  <si>
    <t>dia de pago de nomina</t>
  </si>
  <si>
    <t>el 30/05/2024 por bancolombia</t>
  </si>
  <si>
    <t>banco caja social pero no dice la fecha</t>
  </si>
  <si>
    <t>UMAÑA</t>
  </si>
  <si>
    <t>YHON</t>
  </si>
  <si>
    <t>FREDY</t>
  </si>
  <si>
    <t>en Bancolombia el 23/05/2024</t>
  </si>
  <si>
    <t>En Davivienda el 23/05/2024</t>
  </si>
  <si>
    <t>MELO</t>
  </si>
  <si>
    <t>CERON</t>
  </si>
  <si>
    <t>CANTE</t>
  </si>
  <si>
    <t xml:space="preserve">MARIA </t>
  </si>
  <si>
    <t>EUGENIA</t>
  </si>
  <si>
    <t>SABOGAL</t>
  </si>
  <si>
    <t>CONSULO</t>
  </si>
  <si>
    <t>CHILA</t>
  </si>
  <si>
    <t>ERMIDES</t>
  </si>
  <si>
    <t>ingreso</t>
  </si>
  <si>
    <t>MUÑOZ</t>
  </si>
  <si>
    <t>FERNEY</t>
  </si>
  <si>
    <t>NIKOL</t>
  </si>
  <si>
    <t>CAMILO</t>
  </si>
  <si>
    <t>STEBAN</t>
  </si>
  <si>
    <t>BUENDIA</t>
  </si>
  <si>
    <t>ROBERTO</t>
  </si>
  <si>
    <t>YARA</t>
  </si>
  <si>
    <t>banco avvillas el 28/06/2024</t>
  </si>
  <si>
    <t>davivienda el 28/06/2024</t>
  </si>
  <si>
    <t>El 28/06/2024 por Bancolombia</t>
  </si>
  <si>
    <t>CUMPLIDO</t>
  </si>
  <si>
    <t>ingreso. Dice que es una operaria auxiliar que ingreso el 01/06/2024; pero el IBC es de $1.300.000; cuando los operarios auxiliares se les cotiza sobre $1.356.000</t>
  </si>
  <si>
    <t>Termo para café 2 (Compra)</t>
  </si>
  <si>
    <t>aiu 10%</t>
  </si>
  <si>
    <t>iva 19%</t>
  </si>
  <si>
    <t>total</t>
  </si>
  <si>
    <t>diferencia</t>
  </si>
  <si>
    <t>VASQUEZ</t>
  </si>
  <si>
    <t>MOLINA</t>
  </si>
  <si>
    <t>PINEDA</t>
  </si>
  <si>
    <t>JEFERSON</t>
  </si>
  <si>
    <t>ANDRES</t>
  </si>
  <si>
    <t>SUSPE</t>
  </si>
  <si>
    <t>CELY</t>
  </si>
  <si>
    <t>TORO</t>
  </si>
  <si>
    <t>AYDEE</t>
  </si>
  <si>
    <t>incapacidad 3 y 4 / 23 y 24 de julio, no se cubrio</t>
  </si>
  <si>
    <t>calamidad 16 al 19 de julio. No se cubre</t>
  </si>
  <si>
    <t>Calamidad 22, 23 y 24 de julio. No se cubrió</t>
  </si>
  <si>
    <t xml:space="preserve">trabajo del 01 al 16 de julio en la SEDE 20 - CENTRO DE ENCUENTRO CHAPINERO; y a partir del 17 de julio paso a la SEDE 16 - SUPERCADE ENGATIVA </t>
  </si>
  <si>
    <t>tuvo INCAPACIDAD DEL 10 AL 31 DE JULIO, LA CUBRE LA SUPERNUMERARIA NIDIA MENDEZ CC. 52011281</t>
  </si>
  <si>
    <t>Incapaciad del 2 y 3 de julio. No se cubrio</t>
  </si>
  <si>
    <t>Del 01 al 22 de julio estuvo en la SEDE 05 - SUPERCADE CAD CARRERA, Incapacidad 23 y 24 de julio y no se cubrio; y a partir del 25 de julio paso a la SEDE 01 - MANZANA LIEVANO - ALCALDÍA MAYOR</t>
  </si>
  <si>
    <t>Tuvo incapacidad del 5 al 10 de julio. No se cubrió</t>
  </si>
  <si>
    <t>incapacidad del 23 al 29 de julio. No se cubrio</t>
  </si>
  <si>
    <t>CLAUDIA</t>
  </si>
  <si>
    <t>INES</t>
  </si>
  <si>
    <t>Incapacidad 8 y 9 de julio. Cubrio con 4 horas adicionales de Consuelo botia y Sonia Romero</t>
  </si>
  <si>
    <t>incapacidad del 18 y 19 de julio. No se cubrio</t>
  </si>
  <si>
    <t>Incapacidad del 23 y 24 de junio. No se cubrió</t>
  </si>
  <si>
    <t xml:space="preserve">Del 01 al 22 de julio estuvo en la SEDE 01 - MANZANA LIEVANO - ALCALDÍA MAYOR; y a partir del 23 de Julio se traslado a la SEDE 05 - SUPERCADE CAD CARRERA </t>
  </si>
  <si>
    <t xml:space="preserve">A partir del 01/07/2024 se traslado de la SEDE 01 - MANZANA LIEVANO - ALCALDÍA MAYOR a la SEDE 05 - SUPERCADE CAD CARRERA </t>
  </si>
  <si>
    <t>A partir del 01/07/2024 se traslado de la SEDE 05 - SUPERCADE CAD CARRERA a la  SEDE 01 - MANZANA LIEVANO - ALCALDÍA MAYOR</t>
  </si>
  <si>
    <t>Este señor se retiro a principios del mes de junio de 2024; y por error de la empresa no lo retiraron de la nomina y le pagaran todo el sueldo. La SGAMB no puede asumir este costo. La empresa asume el error. Falta soporte de liquidacion y que indiquen la fecha exacta de retiro</t>
  </si>
  <si>
    <t>DICEN QUE PASO DE LA SEDE 05 - SUPERCADE CAD CARRERA A LA SEDE 08 - SUPERCADE CALLE 13 PERO NO DICEN DESDE QUE FECHA</t>
  </si>
  <si>
    <t>Davivienda el 30/07/2024</t>
  </si>
  <si>
    <t>En Davivienda el 19/06/2024</t>
  </si>
  <si>
    <t>banco de bogota el 230/07/2024</t>
  </si>
  <si>
    <t>banco scotiabank el 30/07/2024</t>
  </si>
  <si>
    <t>banco avvillas el 18/07/2024</t>
  </si>
  <si>
    <t>ok liquidacion</t>
  </si>
  <si>
    <t>Davivienda el 26/07/2024</t>
  </si>
  <si>
    <t xml:space="preserve">Renuncio el 13 de julio. Ausencia injustificada el 6 y 9 de julio no se cubrio; pero le cotizaron 13 dias de seguridad social. OK pago de liquidacion </t>
  </si>
  <si>
    <t>Bancolombia el 18/07/2024</t>
  </si>
  <si>
    <t>NO SE CUBRIO DESDE EL 7 AL 16 DE JULIO, A PARTIR DEL 17 DE JULIO CUBRE JONATHA ROMERO CC 1023961022 SE TRASLADO DE LA SEDE CENTRO DE ENCUENTRO CHAPINERO. Ok pago de liquidacion</t>
  </si>
  <si>
    <t>Banco de Bogota el 30/07/2024</t>
  </si>
  <si>
    <t>Bancolombia el 30/07/2024</t>
  </si>
  <si>
    <t xml:space="preserve">Según la empresa tuvo AUSENCIA el 22 DE JULIO y No se cubrio y le descuentan el 21 tambien que fue domingo por no ir </t>
  </si>
  <si>
    <t xml:space="preserve">Ausentismo 22 de julio. No se cubrió; y le descuentan el 21 tambien que fue domingo por no ir </t>
  </si>
  <si>
    <t>Ingreso en reemplazo de RICHARD LEON GARAVITO CON C.C. 9812858</t>
  </si>
  <si>
    <t>JULIO DE 2024</t>
  </si>
  <si>
    <t>Banco BBVA el 30/07/2024</t>
  </si>
  <si>
    <t>Banco avvillas el 30/07/2024</t>
  </si>
  <si>
    <t>Incapacidad de dos días 23 y 24 de julio del 2024. No se cubrio.</t>
  </si>
  <si>
    <t>Incapacidad 23 y 24 de julio, No se cubrio.</t>
  </si>
  <si>
    <t>Incapacidad el 3, 4 Y 5 DE JULIO; y no se cubrieron</t>
  </si>
  <si>
    <t>26 de julio tuvo licencia no remunerada y no se cubrio</t>
  </si>
  <si>
    <t>Según la empresa tuvo ausencia el 8 de julio y No se cubrio; pero solo le cotizaron 28 dias; según la empresa, Cuando un colaborador falta un dia automaticamente se descuenta el dominical</t>
  </si>
  <si>
    <t xml:space="preserve">Ausentismo 22 de julio. No se cubrió; y según la empresa, Cuando un colaborador falta un dia automaticamente se descuenta el dominical. Por tal razon solo se cotizaron 28 dias </t>
  </si>
  <si>
    <t>Ingreso a manzana lievano en reemplazo de Juliana Campos con C.C. 1031148383 quien renuncio el 23/06/2024</t>
  </si>
  <si>
    <t>Incapacidad 22 al 26 de Julio. No se cubrio.</t>
  </si>
  <si>
    <t xml:space="preserve">Cubrio la incapacidad de YERIBETH IGLESIAS con C.C. 1002230033 del 15 al 31 de julio </t>
  </si>
  <si>
    <t xml:space="preserve">incapacidad del 3 al 31 de julio. según la empresa, se cubrio del 09 al 13 de julio con GOMEZ LEMUS ROSIRIS (pero NO SE PAGA AQUÍ; TODA VEZ QUE YA SE LE PAGA EN LA SEDE DE ARCHIVO) y del 15 al 31 de julio con MARCELA RODRIGUEZ </t>
  </si>
  <si>
    <t>Del 09 al 13 de julio cubrio la incapacidad de YERIBETH IGLESIAS con C.C. 1002230033 en la Sede Tequendama (La Subdirectora autorizò)</t>
  </si>
  <si>
    <t xml:space="preserve">INGRESA POR LA RENUNCIA DE LA COLABORADORA ANGIE CASTELLANOS </t>
  </si>
  <si>
    <t>SOLO le cotizacon 2 DIAS; LA REEMPLAZA LA COLABORADORA SUSPE CELY MARIA CONSUELO con CC 1023963443 quien ingreso EL DIA 11/07/2024. Ok pago de liquidacion</t>
  </si>
  <si>
    <t>Ausencia el 5 y 6 de julio. No se cubrio</t>
  </si>
  <si>
    <t>OK Bancolombia el 30/07/2024 y liquidacion el 08/08/2024</t>
  </si>
  <si>
    <t xml:space="preserve">Ausencia injustificada el 22 y 23 de julio y le descontaron 1 dominical por no asistir; ademas, tuvo incapacidad el 24 de julio (estos 4 dias no se cubrieron) y que se retiro el 27/07/2024, en su reemplazo ingresa el colaborador DELGADO ACANDO DALIERZON MIGUEL cc 5422081 Ingresa el 8 de agosto. </t>
  </si>
  <si>
    <t>según la empresa, se RETIRO EL 23 DE JULIO pero el 17 tuvo incapacidad y no se cubrio. Le cotizaron 25 dias de seguridad social. OK pago de liquidacion</t>
  </si>
  <si>
    <t xml:space="preserve">Ingreso el 17/07/2024 en reemplazo de Johatan Romero quien paso a partir del 17 de julio paso a la SEDE 16 - SUPERCADE ENGATIVA </t>
  </si>
  <si>
    <t>Licencia no remunerada el 13 de julio. No se cubrio</t>
  </si>
  <si>
    <t>Según la empresa cubrio la incapacidad de MADYURI SUAREZ PULIDO con C.C. 1026265130 DEL 10 AL 31 DE JULIO</t>
  </si>
  <si>
    <t xml:space="preserve">LE PAGARON 28 DIAS OK Y 2 DIAS EN IGE EN LA SEGURIDAD SOCIAL; según la empresa, Se encuentra en el contrato pero no cubrio a nadie durante el mes </t>
  </si>
  <si>
    <t>reemplazo a ZAPATA CAMACHO NUBIA AMPARO CON C.C. 39802794 del 4 AL 31 de julio</t>
  </si>
  <si>
    <t>Se encuentra en incapacidad desde que inicio el contrato por enfermedad general.. Se encontraba en el Archivo Distrital. Ojo QUE NO ME CUADRA EL VALOR DE LA COTIZACION de la seguridad social; SEGÚN LA EMPRESA, resenta incapacidades que abarcan todo el mes de julio 2024, se le realizó cotización con base a lo pagado en nomina por las incapacidades. Tener en cuenta que los dos primeros días de incapacidad se pagan al 100% del salario y los demás días de la incapacidad y las prorrogas son pagados al 66,67% del salario, respetando siempre el SMMLV. </t>
  </si>
  <si>
    <t>LE PAGARON 30 DIAS DE SEGURIDAD SOCIAL; PERO LA EMPRESA NO LO RELACIONO. según LA EMPRESA, Este colaborador pertenece a otro contrato , en el sitema de Serviaseamos hay varios contratos que estan como Bogota distrito capital y esto genera confusion para el area de contratacion a la hora de transferir la persona,ya se solicito correcion en sistema.</t>
  </si>
  <si>
    <t>LE PAGARON 28 DIAS OK Y 2 DIAS EN IGE EN LA SEGURIDAD SOCIAL; SEGÚN LA EMPRESA, Es supernumeraria se encuentra en contrato pero no cubrio en ninguna sede</t>
  </si>
  <si>
    <t xml:space="preserve">LE PAGARON 28 DIAS OK Y 2 DIAS EN IGE EN LA SEGURIDAD SOCIAL; según la empresa, ES SUPERNUMERARIA Y Se encuentra en el contrato pero no cubrio a nadie durante el mes </t>
  </si>
  <si>
    <t>OK soporte de liquidacion</t>
  </si>
  <si>
    <t>No se adjunta soportes de liquidación ya que a la fecha se encuentra en proceso por parte del area juridica de UT SERVIASEAMOS</t>
  </si>
  <si>
    <t>falta soporte de liquidacion. según LA EMPRESA, No se adjunta soportes de liquidación ya que a la fecha se encuentra en proceso por parte del area juridica de UT SERVIASEAMOS</t>
  </si>
  <si>
    <t>Según la empresa ingreso EL 25/07/2024 en reemplazo de TIVISAY KATERINE ORTIZ ORTEGA</t>
  </si>
  <si>
    <t>OK</t>
  </si>
  <si>
    <t>SOLO LE COTIZARON 3 DIAS; según la empresa, presenta incapacidad del 4 de julio al 2 de agosto de 2024; reemplaza la supernumeraria Claudia Cabrera con C.C. 53044715</t>
  </si>
  <si>
    <t>SI en maquinaria y no se respondio</t>
  </si>
  <si>
    <t>SI dice que no cumplio en maquinaria. Hay observacion en maquinaria y no se respondio</t>
  </si>
  <si>
    <t>SI dice que no cumplio en maquinaria y no se respondio</t>
  </si>
  <si>
    <t>SI dice que no cumplio ni en insumos ni en maquinaria y no se respondio</t>
  </si>
  <si>
    <t>SI dice que no cumplio en maquinaria; y no hay respuesta de la empresa indicando el porque</t>
  </si>
  <si>
    <t>SI en insumos y no se respondio</t>
  </si>
  <si>
    <t>SI tanto en insumos como en maquinaria y no se respondio</t>
  </si>
  <si>
    <t>SI dice que no cumplio en insumos; y no hay respuesta de la empresa indicando el porque</t>
  </si>
  <si>
    <t>O2120201003053532103 Jabones líquidos para lavar</t>
  </si>
  <si>
    <t>O2120201003053532101 Jabones en pasta para lavar</t>
  </si>
  <si>
    <t>O2120201003053532104 Jabones industriales</t>
  </si>
  <si>
    <t>O2120201003053532105 Jabones de tocador</t>
  </si>
  <si>
    <t>O2120201003043466401 Desinfectantes</t>
  </si>
  <si>
    <t>O2120201003033335004 Varsol-disolvente núm. 4</t>
  </si>
  <si>
    <t>O2120201003053532201 Detergentes en polvo</t>
  </si>
  <si>
    <t>O2120201003053532204 Preparaciones para limpiar vidrios</t>
  </si>
  <si>
    <t>O2120201003043424014 Hipoclorito de sodio</t>
  </si>
  <si>
    <t>O2120201003053533202 Ceras para pisos</t>
  </si>
  <si>
    <t>O2120201003053549945 Productos químicos especiales para tratamiento de pisos</t>
  </si>
  <si>
    <t>O2120201003053533102 Purificadores líquidos de ambiente</t>
  </si>
  <si>
    <t>O2120201003033335001 Solventes para insecticida</t>
  </si>
  <si>
    <t>O2120201002072792104 Fieltros de algodón</t>
  </si>
  <si>
    <t>O2120201004024291231 Esponjas y esponjillas metálicas</t>
  </si>
  <si>
    <t>O2120201003083899302 Escobas</t>
  </si>
  <si>
    <t>O2120201004024299201 Mangos metálicos</t>
  </si>
  <si>
    <t>O2120201003083899303 Cepillos para lavar o fregar</t>
  </si>
  <si>
    <t>O2120201003063641001 Bolsas de material plástico sin impresión</t>
  </si>
  <si>
    <t>O2120201002082823803 Guantes de fibras artificiales y sintéticas</t>
  </si>
  <si>
    <t>O2120201003023213101 Papel del tipo utilizado para papel higiénico</t>
  </si>
  <si>
    <t>O2120201003023219304 Toallas de papel</t>
  </si>
  <si>
    <t>O2120201003023219303 Pañuelos de papel</t>
  </si>
  <si>
    <t>O2120201003023219907 Vasos de papel o cartón</t>
  </si>
  <si>
    <t>O2120201003013191409 Aplicadores, bajalenguas y otros para usos higiénicos, de madera</t>
  </si>
  <si>
    <t>O2120201003023213102 Papel para servilletas, toallas y similares</t>
  </si>
  <si>
    <t>O2120201002072719007 Filtros de material textil, para usos técnicos e industriales</t>
  </si>
  <si>
    <t>O2120201003073719199 Envases n.c.p. de vidrio</t>
  </si>
  <si>
    <t>O2120201002032352001 Azúcar refinada</t>
  </si>
  <si>
    <t>O2120201002032399921 Productos aromáticos diversos</t>
  </si>
  <si>
    <t>O2120201002032391101 Té elaborado</t>
  </si>
  <si>
    <t>O2120201002042441001 Agua purificada (envasada)</t>
  </si>
  <si>
    <t>O2120201003063694016 Recogedores plásticos de basura</t>
  </si>
  <si>
    <t>O21202020070373122 Servicios de arrendamiento o de alquiler de maquinaria y equipo de construcción sin operario</t>
  </si>
  <si>
    <t>O2120201003073719305 Vasos y jarros de vidrio</t>
  </si>
  <si>
    <t>O2120201003073722101 Vajillas de loza-pedernal</t>
  </si>
  <si>
    <t>O2120201003063694012 Recipientes de material plástico-canecas para la basura</t>
  </si>
  <si>
    <t>O21202020070373230 Servicios de arrendamiento sin opción de compra de muebles y otros aparatos domésticos</t>
  </si>
  <si>
    <t>O2120201002072719009 Paños absorbentes desechables para uso doméstico</t>
  </si>
  <si>
    <t>O2120201002072732007 Mechas para trapero</t>
  </si>
  <si>
    <t>O2120201002032381302 Café molido</t>
  </si>
  <si>
    <t>O2120201002032382103 Café instantáneo aglomerado o atomizado</t>
  </si>
  <si>
    <t>Totales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</si>
</sst>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4" formatCode="_-&quot;$&quot;\ * #,##0.00_-;\-&quot;$&quot;\ * #,##0.00_-;_-&quot;$&quot;\ * &quot;-&quot;??_-;_-@_-"/>
    <numFmt numFmtId="43" formatCode="_-* #,##0.00_-;\-* #,##0.00_-;_-* &quot;-&quot;??_-;_-@_-"/>
  </numFmts>
  <fonts count="35">
    <font>
      <sz val="11"/>
      <color theme="1"/>
      <name val="Aptos Narrow"/>
      <family val="2"/>
      <scheme val="minor"/>
    </font>
    <font>
      <sz val="11"/>
      <color theme="1"/>
      <name val="Aptos Narrow"/>
      <family val="2"/>
      <scheme val="minor"/>
    </font>
    <font>
      <sz val="10"/>
      <name val="Verdana   "/>
      <charset val="134"/>
    </font>
    <font>
      <b/>
      <sz val="8"/>
      <color theme="0"/>
      <name val="Arial"/>
      <family val="2"/>
    </font>
    <font>
      <sz val="10"/>
      <name val="Arial"/>
      <family val="2"/>
    </font>
    <font>
      <b/>
      <sz val="8"/>
      <name val="Arial"/>
      <family val="2"/>
    </font>
    <font>
      <b/>
      <sz val="8"/>
      <color rgb="FF7030A0"/>
      <name val="Arial"/>
      <family val="2"/>
    </font>
    <font>
      <b/>
      <sz val="9"/>
      <color rgb="FF7030A0"/>
      <name val="Arial"/>
      <family val="2"/>
    </font>
    <font>
      <sz val="10"/>
      <color rgb="FF000000"/>
      <name val="Times New Roman"/>
      <family val="1"/>
    </font>
    <font>
      <sz val="9"/>
      <name val="Arial"/>
      <family val="2"/>
    </font>
    <font>
      <sz val="9"/>
      <color theme="1"/>
      <name val="Arial"/>
      <family val="2"/>
    </font>
    <font>
      <sz val="8"/>
      <color theme="1"/>
      <name val="Arial"/>
      <family val="2"/>
    </font>
    <font>
      <b/>
      <sz val="8"/>
      <color rgb="FFFF0000"/>
      <name val="Arial"/>
      <family val="2"/>
    </font>
    <font>
      <sz val="8"/>
      <color rgb="FFFF0000"/>
      <name val="Arial"/>
      <family val="2"/>
    </font>
    <font>
      <b/>
      <sz val="8"/>
      <color theme="1"/>
      <name val="Arial"/>
      <family val="2"/>
    </font>
    <font>
      <sz val="8"/>
      <color rgb="FF000000"/>
      <name val="Arial"/>
      <family val="2"/>
    </font>
    <font>
      <sz val="8"/>
      <name val="Arial"/>
      <family val="2"/>
    </font>
    <font>
      <b/>
      <sz val="9"/>
      <color theme="0"/>
      <name val="Arial"/>
      <family val="2"/>
    </font>
    <font>
      <b/>
      <sz val="9"/>
      <color theme="0"/>
      <name val="Geomanist Light"/>
    </font>
    <font>
      <b/>
      <sz val="9"/>
      <name val="Geomanist Light"/>
    </font>
    <font>
      <sz val="9"/>
      <color rgb="FF7030A0"/>
      <name val="Geomanist Light"/>
    </font>
    <font>
      <sz val="12"/>
      <color theme="1"/>
      <name val="Arial"/>
      <family val="2"/>
    </font>
    <font>
      <b/>
      <sz val="16"/>
      <color indexed="8"/>
      <name val="Aptos Narrow"/>
      <family val="2"/>
      <scheme val="minor"/>
    </font>
    <font>
      <sz val="16"/>
      <color theme="1"/>
      <name val="Aptos Narrow"/>
      <family val="2"/>
      <scheme val="minor"/>
    </font>
    <font>
      <sz val="9"/>
      <color indexed="81"/>
      <name val="Tahoma"/>
      <family val="2"/>
    </font>
    <font>
      <b/>
      <sz val="9"/>
      <color indexed="81"/>
      <name val="Tahoma"/>
      <family val="2"/>
    </font>
    <font>
      <sz val="10"/>
      <color theme="1"/>
      <name val="Arial"/>
      <family val="2"/>
    </font>
    <font>
      <sz val="10"/>
      <color rgb="FFFF0000"/>
      <name val="Arial"/>
      <family val="2"/>
    </font>
    <font>
      <b/>
      <sz val="10"/>
      <name val="Arial"/>
      <family val="2"/>
    </font>
    <font>
      <b/>
      <sz val="11"/>
      <color theme="1"/>
      <name val="Aptos Narrow"/>
      <scheme val="minor"/>
    </font>
    <font>
      <sz val="9"/>
      <color rgb="FFC00000"/>
      <name val="Arial"/>
      <family val="2"/>
    </font>
    <font>
      <sz val="8"/>
      <color rgb="FFC00000"/>
      <name val="Arial"/>
      <family val="2"/>
    </font>
    <font>
      <b/>
      <sz val="11"/>
      <color theme="1"/>
      <name val="Aptos Narrow"/>
      <family val="2"/>
      <scheme val="minor"/>
    </font>
    <font>
      <sz val="11"/>
      <name val="Aptos Narrow"/>
      <scheme val="minor"/>
    </font>
    <font>
      <sz val="10"/>
      <color rgb="FF00B0F0"/>
      <name val="Arial"/>
      <family val="2"/>
    </font>
  </fonts>
  <fills count="19">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theme="1" tint="0.249977111117893"/>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00B050"/>
        <bgColor indexed="64"/>
      </patternFill>
    </fill>
    <fill>
      <patternFill patternType="solid">
        <fgColor theme="0" tint="-0.249977111117893"/>
        <bgColor indexed="64"/>
      </patternFill>
    </fill>
    <fill>
      <patternFill patternType="solid">
        <fgColor rgb="FFFFC000"/>
        <bgColor indexed="64"/>
      </patternFill>
    </fill>
    <fill>
      <patternFill patternType="solid">
        <fgColor rgb="FFFF0000"/>
        <bgColor indexed="64"/>
      </patternFill>
    </fill>
    <fill>
      <patternFill patternType="solid">
        <fgColor theme="2"/>
        <bgColor indexed="64"/>
      </patternFill>
    </fill>
    <fill>
      <patternFill patternType="solid">
        <fgColor rgb="FFFF99FF"/>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theme="0" tint="-0.24994659260841701"/>
      </right>
      <top style="medium">
        <color indexed="64"/>
      </top>
      <bottom/>
      <diagonal/>
    </border>
    <border>
      <left style="thin">
        <color theme="0" tint="-0.24994659260841701"/>
      </left>
      <right style="thin">
        <color theme="0" tint="-0.24994659260841701"/>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9">
    <xf numFmtId="0" fontId="0" fillId="0" borderId="0"/>
    <xf numFmtId="0" fontId="2" fillId="0" borderId="0"/>
    <xf numFmtId="0" fontId="4" fillId="0" borderId="0"/>
    <xf numFmtId="43" fontId="1" fillId="0" borderId="0" applyFont="0" applyFill="0" applyBorder="0" applyAlignment="0" applyProtection="0"/>
    <xf numFmtId="41" fontId="1" fillId="0" borderId="0" applyFont="0" applyFill="0" applyBorder="0" applyAlignment="0" applyProtection="0"/>
    <xf numFmtId="0" fontId="8" fillId="0" borderId="0"/>
    <xf numFmtId="0" fontId="4" fillId="0" borderId="0"/>
    <xf numFmtId="9" fontId="1" fillId="0" borderId="0" applyFont="0" applyFill="0" applyBorder="0" applyAlignment="0" applyProtection="0"/>
    <xf numFmtId="44" fontId="1" fillId="0" borderId="0" applyFont="0" applyFill="0" applyBorder="0" applyAlignment="0" applyProtection="0"/>
  </cellStyleXfs>
  <cellXfs count="230">
    <xf numFmtId="0" fontId="0" fillId="0" borderId="0" xfId="0"/>
    <xf numFmtId="43" fontId="11" fillId="0" borderId="0" xfId="3" applyFont="1" applyAlignment="1">
      <alignment horizontal="center" vertical="center"/>
    </xf>
    <xf numFmtId="43" fontId="3" fillId="2" borderId="0" xfId="3"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readingOrder="1"/>
      <protection locked="0"/>
    </xf>
    <xf numFmtId="0" fontId="3" fillId="2" borderId="3" xfId="0" applyFont="1" applyFill="1" applyBorder="1" applyAlignment="1" applyProtection="1">
      <alignment horizontal="center" vertical="center" wrapText="1" readingOrder="1"/>
      <protection locked="0"/>
    </xf>
    <xf numFmtId="0" fontId="10" fillId="0" borderId="1" xfId="0" applyFont="1" applyBorder="1" applyAlignment="1">
      <alignment horizontal="center" vertical="center"/>
    </xf>
    <xf numFmtId="0" fontId="11" fillId="0" borderId="0" xfId="0" applyFont="1" applyAlignment="1">
      <alignment vertical="center"/>
    </xf>
    <xf numFmtId="0" fontId="11" fillId="0" borderId="1" xfId="0" applyFont="1" applyBorder="1" applyAlignment="1" applyProtection="1">
      <alignment horizontal="center" vertical="center" wrapText="1" readingOrder="1"/>
      <protection locked="0"/>
    </xf>
    <xf numFmtId="0" fontId="11" fillId="0" borderId="1" xfId="0" applyFont="1" applyBorder="1" applyAlignment="1">
      <alignment horizontal="center" vertical="center"/>
    </xf>
    <xf numFmtId="0" fontId="5" fillId="0" borderId="1" xfId="0" applyFont="1" applyBorder="1" applyAlignment="1" applyProtection="1">
      <alignment horizontal="center" vertical="center" wrapText="1"/>
      <protection hidden="1"/>
    </xf>
    <xf numFmtId="43" fontId="6" fillId="3" borderId="1" xfId="3" applyFont="1" applyFill="1" applyBorder="1" applyAlignment="1" applyProtection="1">
      <alignment horizontal="center" vertical="center" wrapText="1"/>
      <protection hidden="1"/>
    </xf>
    <xf numFmtId="43" fontId="14" fillId="0" borderId="1" xfId="3" applyFont="1" applyBorder="1" applyAlignment="1">
      <alignment horizontal="center" vertical="center"/>
    </xf>
    <xf numFmtId="43" fontId="14" fillId="0" borderId="1" xfId="3" applyFont="1" applyBorder="1" applyAlignment="1">
      <alignment horizontal="center" vertical="center" wrapText="1"/>
    </xf>
    <xf numFmtId="49" fontId="5" fillId="3" borderId="1" xfId="0" applyNumberFormat="1" applyFont="1" applyFill="1" applyBorder="1" applyAlignment="1" applyProtection="1">
      <alignment horizontal="center" vertical="center" wrapText="1"/>
      <protection hidden="1"/>
    </xf>
    <xf numFmtId="49" fontId="5" fillId="5" borderId="1" xfId="0" applyNumberFormat="1" applyFont="1" applyFill="1" applyBorder="1" applyAlignment="1" applyProtection="1">
      <alignment horizontal="center" vertical="center" wrapText="1"/>
      <protection hidden="1"/>
    </xf>
    <xf numFmtId="0" fontId="5" fillId="5"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11" fillId="0" borderId="1" xfId="0" applyFont="1" applyBorder="1" applyAlignment="1">
      <alignment horizontal="center" vertical="center" wrapText="1"/>
    </xf>
    <xf numFmtId="0" fontId="16" fillId="0" borderId="1" xfId="0" applyFont="1" applyBorder="1" applyAlignment="1">
      <alignment horizontal="center" vertical="center" wrapText="1"/>
    </xf>
    <xf numFmtId="43" fontId="16" fillId="4" borderId="1" xfId="3" applyFont="1" applyFill="1" applyBorder="1" applyAlignment="1" applyProtection="1">
      <alignment horizontal="center" vertical="center" wrapText="1"/>
      <protection hidden="1"/>
    </xf>
    <xf numFmtId="43" fontId="11" fillId="0" borderId="1" xfId="0" applyNumberFormat="1" applyFont="1" applyBorder="1" applyAlignment="1">
      <alignment vertical="center"/>
    </xf>
    <xf numFmtId="0" fontId="11" fillId="0" borderId="1" xfId="5" applyFont="1" applyBorder="1" applyAlignment="1">
      <alignment horizontal="center" vertical="center" wrapText="1"/>
    </xf>
    <xf numFmtId="0" fontId="11" fillId="0" borderId="1" xfId="6" applyFont="1" applyBorder="1" applyAlignment="1">
      <alignment horizontal="center" vertical="center"/>
    </xf>
    <xf numFmtId="0" fontId="11" fillId="0" borderId="1" xfId="6" applyFont="1" applyBorder="1" applyAlignment="1">
      <alignment horizontal="center" vertical="center" wrapText="1"/>
    </xf>
    <xf numFmtId="49" fontId="16" fillId="0" borderId="1" xfId="0" applyNumberFormat="1" applyFont="1" applyBorder="1" applyAlignment="1">
      <alignment horizontal="center" vertical="center" wrapText="1"/>
    </xf>
    <xf numFmtId="41" fontId="11" fillId="0" borderId="1" xfId="0" applyNumberFormat="1" applyFont="1" applyBorder="1" applyAlignment="1">
      <alignment horizontal="center" vertical="center"/>
    </xf>
    <xf numFmtId="41" fontId="11" fillId="0" borderId="1" xfId="0" applyNumberFormat="1" applyFont="1" applyBorder="1" applyAlignment="1">
      <alignment horizontal="center" vertical="center" wrapText="1"/>
    </xf>
    <xf numFmtId="41" fontId="13" fillId="0" borderId="1" xfId="4" applyFont="1" applyFill="1" applyBorder="1" applyAlignment="1">
      <alignment vertical="center"/>
    </xf>
    <xf numFmtId="0" fontId="13" fillId="0" borderId="1" xfId="0" applyFont="1" applyBorder="1" applyAlignment="1">
      <alignment horizontal="left" vertical="center" wrapText="1"/>
    </xf>
    <xf numFmtId="0" fontId="16" fillId="5" borderId="1" xfId="0" applyFont="1" applyFill="1" applyBorder="1" applyAlignment="1">
      <alignment horizontal="center" vertical="center" wrapText="1"/>
    </xf>
    <xf numFmtId="41" fontId="13" fillId="0" borderId="1" xfId="4" applyFont="1" applyFill="1" applyBorder="1" applyAlignment="1">
      <alignment vertical="center" wrapText="1"/>
    </xf>
    <xf numFmtId="41" fontId="16" fillId="0" borderId="1" xfId="4" applyFont="1" applyFill="1" applyBorder="1" applyAlignment="1">
      <alignment vertical="center"/>
    </xf>
    <xf numFmtId="0" fontId="16" fillId="0" borderId="1" xfId="0" applyFont="1" applyBorder="1" applyAlignment="1">
      <alignment horizontal="left" vertical="center" wrapText="1"/>
    </xf>
    <xf numFmtId="41" fontId="16" fillId="0" borderId="1" xfId="4" applyFont="1" applyFill="1" applyBorder="1" applyAlignment="1">
      <alignment vertical="center" wrapText="1"/>
    </xf>
    <xf numFmtId="41" fontId="16" fillId="0" borderId="1" xfId="4" applyFont="1" applyFill="1" applyBorder="1" applyAlignment="1">
      <alignment horizontal="center" vertical="center"/>
    </xf>
    <xf numFmtId="41" fontId="16" fillId="0" borderId="1" xfId="4" applyFont="1" applyFill="1" applyBorder="1" applyAlignment="1">
      <alignment horizontal="center" vertical="center" wrapText="1"/>
    </xf>
    <xf numFmtId="0" fontId="16" fillId="0" borderId="1" xfId="5" applyFont="1" applyBorder="1" applyAlignment="1">
      <alignment horizontal="center" vertical="center" wrapText="1"/>
    </xf>
    <xf numFmtId="43" fontId="11" fillId="0" borderId="0" xfId="3" applyFont="1" applyAlignment="1">
      <alignment vertical="center"/>
    </xf>
    <xf numFmtId="0" fontId="11" fillId="0" borderId="0" xfId="0" applyFont="1" applyAlignment="1">
      <alignment vertical="center" wrapText="1"/>
    </xf>
    <xf numFmtId="43" fontId="6" fillId="6" borderId="1" xfId="3" applyFont="1" applyFill="1" applyBorder="1" applyAlignment="1" applyProtection="1">
      <alignment horizontal="center" vertical="center" wrapText="1"/>
      <protection hidden="1"/>
    </xf>
    <xf numFmtId="43" fontId="7" fillId="6" borderId="1" xfId="3" applyFont="1" applyFill="1" applyBorder="1" applyAlignment="1" applyProtection="1">
      <alignment horizontal="center" vertical="center" wrapText="1"/>
      <protection hidden="1"/>
    </xf>
    <xf numFmtId="43" fontId="11" fillId="0" borderId="0" xfId="0" applyNumberFormat="1" applyFont="1" applyAlignment="1">
      <alignment horizontal="center" vertical="center" wrapText="1"/>
    </xf>
    <xf numFmtId="43" fontId="11" fillId="0" borderId="0" xfId="0" applyNumberFormat="1" applyFont="1" applyAlignment="1">
      <alignment vertical="center"/>
    </xf>
    <xf numFmtId="0" fontId="17" fillId="8" borderId="7" xfId="0" applyFont="1" applyFill="1" applyBorder="1" applyAlignment="1" applyProtection="1">
      <alignment horizontal="center" vertical="center" wrapText="1"/>
      <protection hidden="1"/>
    </xf>
    <xf numFmtId="0" fontId="17" fillId="8" borderId="8" xfId="0" applyFont="1" applyFill="1" applyBorder="1" applyAlignment="1" applyProtection="1">
      <alignment horizontal="center" vertical="center" wrapText="1"/>
      <protection hidden="1"/>
    </xf>
    <xf numFmtId="43" fontId="18" fillId="9" borderId="9" xfId="3" applyFont="1" applyFill="1" applyBorder="1" applyAlignment="1">
      <alignment horizontal="center" vertical="center" wrapText="1"/>
    </xf>
    <xf numFmtId="0" fontId="19" fillId="10" borderId="9" xfId="0" applyFont="1" applyFill="1" applyBorder="1" applyAlignment="1">
      <alignment horizontal="center" vertical="center" wrapText="1"/>
    </xf>
    <xf numFmtId="43" fontId="19" fillId="10" borderId="9" xfId="3" applyFont="1" applyFill="1" applyBorder="1" applyAlignment="1">
      <alignment horizontal="center" vertical="center" wrapText="1"/>
    </xf>
    <xf numFmtId="0" fontId="19" fillId="10" borderId="10" xfId="0" applyFont="1" applyFill="1" applyBorder="1" applyAlignment="1">
      <alignment horizontal="center" vertical="center" wrapText="1"/>
    </xf>
    <xf numFmtId="0" fontId="9" fillId="0" borderId="11" xfId="0" applyFont="1" applyBorder="1" applyAlignment="1" applyProtection="1">
      <alignment horizontal="center" vertical="center" wrapText="1"/>
      <protection hidden="1"/>
    </xf>
    <xf numFmtId="0" fontId="9" fillId="0" borderId="12" xfId="0" applyFont="1" applyBorder="1" applyAlignment="1" applyProtection="1">
      <alignment horizontal="center" vertical="center" wrapText="1"/>
      <protection hidden="1"/>
    </xf>
    <xf numFmtId="0" fontId="20" fillId="0" borderId="12" xfId="0" applyFont="1" applyBorder="1" applyAlignment="1">
      <alignment horizontal="center" vertical="center"/>
    </xf>
    <xf numFmtId="0" fontId="9" fillId="0" borderId="14" xfId="0" applyFont="1" applyBorder="1" applyAlignment="1" applyProtection="1">
      <alignment horizontal="center" vertical="center" wrapText="1"/>
      <protection hidden="1"/>
    </xf>
    <xf numFmtId="0" fontId="9" fillId="0" borderId="1" xfId="0" applyFont="1" applyBorder="1" applyAlignment="1" applyProtection="1">
      <alignment horizontal="center" vertical="center" wrapText="1"/>
      <protection hidden="1"/>
    </xf>
    <xf numFmtId="0" fontId="20" fillId="0" borderId="1" xfId="0" applyFont="1" applyBorder="1" applyAlignment="1">
      <alignment horizontal="center" vertical="center"/>
    </xf>
    <xf numFmtId="0" fontId="9" fillId="0" borderId="16" xfId="0" applyFont="1" applyBorder="1" applyAlignment="1" applyProtection="1">
      <alignment horizontal="center" vertical="center" wrapText="1"/>
      <protection hidden="1"/>
    </xf>
    <xf numFmtId="0" fontId="9" fillId="0" borderId="3" xfId="0" applyFont="1" applyBorder="1" applyAlignment="1" applyProtection="1">
      <alignment horizontal="center" vertical="center" wrapText="1"/>
      <protection hidden="1"/>
    </xf>
    <xf numFmtId="0" fontId="20" fillId="0" borderId="3" xfId="0" applyFont="1" applyBorder="1" applyAlignment="1">
      <alignment horizontal="center" vertical="center"/>
    </xf>
    <xf numFmtId="0" fontId="20" fillId="0" borderId="5" xfId="0" applyFont="1" applyBorder="1" applyAlignment="1">
      <alignment horizontal="center" vertical="center"/>
    </xf>
    <xf numFmtId="0" fontId="20" fillId="0" borderId="18" xfId="0" applyFont="1" applyBorder="1" applyAlignment="1">
      <alignment horizontal="center" vertical="center"/>
    </xf>
    <xf numFmtId="1" fontId="15" fillId="11" borderId="1" xfId="0" applyNumberFormat="1" applyFont="1" applyFill="1" applyBorder="1" applyAlignment="1">
      <alignment horizontal="center" vertical="center" shrinkToFit="1"/>
    </xf>
    <xf numFmtId="1" fontId="13" fillId="11" borderId="1" xfId="0" applyNumberFormat="1" applyFont="1" applyFill="1" applyBorder="1" applyAlignment="1">
      <alignment horizontal="center" vertical="center" shrinkToFit="1"/>
    </xf>
    <xf numFmtId="0" fontId="13" fillId="0" borderId="1" xfId="0" applyFont="1" applyBorder="1" applyAlignment="1">
      <alignment horizontal="center" vertical="center" wrapText="1"/>
    </xf>
    <xf numFmtId="14" fontId="11" fillId="0" borderId="1" xfId="0" applyNumberFormat="1" applyFont="1" applyBorder="1" applyAlignment="1" applyProtection="1">
      <alignment horizontal="center" vertical="center" wrapText="1" readingOrder="1"/>
      <protection locked="0"/>
    </xf>
    <xf numFmtId="43" fontId="0" fillId="0" borderId="0" xfId="3" applyFont="1" applyBorder="1"/>
    <xf numFmtId="0" fontId="20" fillId="0" borderId="0" xfId="0" applyFont="1" applyAlignment="1">
      <alignment horizontal="center" vertical="center"/>
    </xf>
    <xf numFmtId="0" fontId="21" fillId="5" borderId="0" xfId="0" applyFont="1" applyFill="1" applyAlignment="1">
      <alignment vertical="center"/>
    </xf>
    <xf numFmtId="0" fontId="23" fillId="0" borderId="0" xfId="0" applyFont="1" applyAlignment="1">
      <alignment vertical="center"/>
    </xf>
    <xf numFmtId="0" fontId="11" fillId="0" borderId="0" xfId="0" applyFont="1"/>
    <xf numFmtId="43" fontId="11" fillId="0" borderId="0" xfId="3" applyFont="1"/>
    <xf numFmtId="0" fontId="26" fillId="0" borderId="1" xfId="0" applyFont="1" applyBorder="1" applyAlignment="1" applyProtection="1">
      <alignment horizontal="center" vertical="center" wrapText="1" readingOrder="1"/>
      <protection locked="0"/>
    </xf>
    <xf numFmtId="0" fontId="26" fillId="0" borderId="0" xfId="0" applyFont="1"/>
    <xf numFmtId="0" fontId="27" fillId="0" borderId="1" xfId="0" applyFont="1" applyBorder="1" applyAlignment="1" applyProtection="1">
      <alignment horizontal="center" vertical="center" wrapText="1" readingOrder="1"/>
      <protection locked="0"/>
    </xf>
    <xf numFmtId="43" fontId="26" fillId="0" borderId="0" xfId="3" applyFont="1" applyFill="1" applyAlignment="1">
      <alignment horizontal="center" vertical="center"/>
    </xf>
    <xf numFmtId="43" fontId="0" fillId="0" borderId="0" xfId="0" applyNumberFormat="1"/>
    <xf numFmtId="0" fontId="29" fillId="0" borderId="0" xfId="0" applyFont="1" applyAlignment="1">
      <alignment horizontal="center" vertical="center"/>
    </xf>
    <xf numFmtId="0" fontId="14" fillId="0" borderId="1" xfId="0" applyFont="1" applyBorder="1" applyAlignment="1">
      <alignment horizontal="center" vertical="center" wrapText="1"/>
    </xf>
    <xf numFmtId="43" fontId="4" fillId="0" borderId="0" xfId="3" applyFont="1" applyFill="1" applyBorder="1" applyAlignment="1" applyProtection="1">
      <alignment horizontal="center" vertical="center"/>
      <protection hidden="1"/>
    </xf>
    <xf numFmtId="43" fontId="26" fillId="0" borderId="0" xfId="3" applyFont="1" applyFill="1" applyBorder="1" applyAlignment="1" applyProtection="1">
      <alignment horizontal="center" vertical="center"/>
      <protection hidden="1"/>
    </xf>
    <xf numFmtId="0" fontId="28" fillId="0" borderId="0" xfId="0" applyFont="1" applyAlignment="1" applyProtection="1">
      <alignment horizontal="right" vertical="center" wrapText="1"/>
      <protection hidden="1"/>
    </xf>
    <xf numFmtId="9" fontId="28" fillId="0" borderId="0" xfId="7" applyFont="1" applyFill="1" applyBorder="1" applyAlignment="1" applyProtection="1">
      <alignment horizontal="center" vertical="center"/>
      <protection hidden="1"/>
    </xf>
    <xf numFmtId="0" fontId="28" fillId="0" borderId="0" xfId="0" applyFont="1" applyAlignment="1" applyProtection="1">
      <alignment vertical="center" wrapText="1"/>
      <protection hidden="1"/>
    </xf>
    <xf numFmtId="43" fontId="27" fillId="0" borderId="0" xfId="3" applyFont="1" applyFill="1" applyBorder="1" applyAlignment="1" applyProtection="1">
      <alignment horizontal="center" vertical="center"/>
      <protection hidden="1"/>
    </xf>
    <xf numFmtId="0" fontId="27" fillId="0" borderId="0" xfId="0" applyFont="1" applyAlignment="1">
      <alignment horizontal="center" vertical="center"/>
    </xf>
    <xf numFmtId="0" fontId="29" fillId="0" borderId="0" xfId="0" applyFont="1"/>
    <xf numFmtId="0" fontId="0" fillId="14" borderId="21" xfId="0" applyFill="1" applyBorder="1" applyAlignment="1">
      <alignment horizontal="center" vertical="center" wrapText="1"/>
    </xf>
    <xf numFmtId="0" fontId="0" fillId="14" borderId="21" xfId="0" applyFill="1" applyBorder="1" applyAlignment="1">
      <alignment horizontal="center" vertical="center"/>
    </xf>
    <xf numFmtId="49" fontId="0" fillId="14" borderId="22" xfId="0" applyNumberFormat="1" applyFill="1" applyBorder="1" applyAlignment="1">
      <alignment horizontal="center" vertical="center"/>
    </xf>
    <xf numFmtId="0" fontId="31" fillId="12" borderId="1" xfId="0" applyFont="1" applyFill="1" applyBorder="1" applyAlignment="1">
      <alignment horizontal="center" vertical="center"/>
    </xf>
    <xf numFmtId="49" fontId="11" fillId="0" borderId="1" xfId="0" applyNumberFormat="1" applyFont="1" applyBorder="1" applyAlignment="1" applyProtection="1">
      <alignment horizontal="left" vertical="center" wrapText="1"/>
      <protection hidden="1"/>
    </xf>
    <xf numFmtId="0" fontId="11" fillId="16" borderId="1" xfId="0" applyFont="1" applyFill="1" applyBorder="1" applyAlignment="1" applyProtection="1">
      <alignment horizontal="center" vertical="center" wrapText="1" readingOrder="1"/>
      <protection locked="0"/>
    </xf>
    <xf numFmtId="0" fontId="11" fillId="0" borderId="0" xfId="0" applyFont="1" applyAlignment="1" applyProtection="1">
      <alignment horizontal="center" vertical="center" wrapText="1" readingOrder="1"/>
      <protection locked="0"/>
    </xf>
    <xf numFmtId="0" fontId="11" fillId="0" borderId="0" xfId="0" applyFont="1" applyAlignment="1">
      <alignment horizontal="center" vertical="center"/>
    </xf>
    <xf numFmtId="0" fontId="0" fillId="0" borderId="1" xfId="0" applyBorder="1"/>
    <xf numFmtId="0" fontId="32" fillId="17" borderId="1" xfId="0" applyFont="1" applyFill="1" applyBorder="1" applyAlignment="1">
      <alignment horizontal="center"/>
    </xf>
    <xf numFmtId="0" fontId="16" fillId="0" borderId="1" xfId="0" applyFont="1" applyBorder="1" applyAlignment="1" applyProtection="1">
      <alignment horizontal="center" vertical="center" wrapText="1" readingOrder="1"/>
      <protection locked="0"/>
    </xf>
    <xf numFmtId="14" fontId="16" fillId="0" borderId="1" xfId="0" applyNumberFormat="1" applyFont="1" applyBorder="1" applyAlignment="1" applyProtection="1">
      <alignment horizontal="center" vertical="center" wrapText="1" readingOrder="1"/>
      <protection locked="0"/>
    </xf>
    <xf numFmtId="14" fontId="11" fillId="16" borderId="1" xfId="0" applyNumberFormat="1" applyFont="1" applyFill="1" applyBorder="1" applyAlignment="1" applyProtection="1">
      <alignment horizontal="center" vertical="center" wrapText="1" readingOrder="1"/>
      <protection locked="0"/>
    </xf>
    <xf numFmtId="0" fontId="3" fillId="2" borderId="1" xfId="0" applyFont="1" applyFill="1" applyBorder="1" applyAlignment="1" applyProtection="1">
      <alignment horizontal="center" vertical="center" wrapText="1" readingOrder="1"/>
      <protection locked="0"/>
    </xf>
    <xf numFmtId="49" fontId="5" fillId="7" borderId="1" xfId="0" applyNumberFormat="1" applyFont="1" applyFill="1" applyBorder="1" applyAlignment="1" applyProtection="1">
      <alignment horizontal="center" vertical="center" wrapText="1"/>
      <protection hidden="1"/>
    </xf>
    <xf numFmtId="0" fontId="16" fillId="0" borderId="1" xfId="0" applyFont="1" applyBorder="1" applyAlignment="1">
      <alignment horizontal="center" vertical="center"/>
    </xf>
    <xf numFmtId="0" fontId="9" fillId="0" borderId="1" xfId="0" applyFont="1" applyBorder="1" applyAlignment="1">
      <alignment horizontal="center" vertical="center"/>
    </xf>
    <xf numFmtId="0" fontId="11" fillId="0" borderId="0" xfId="0" applyFont="1" applyAlignment="1">
      <alignment horizontal="left"/>
    </xf>
    <xf numFmtId="0" fontId="20" fillId="0" borderId="1" xfId="3" applyNumberFormat="1" applyFont="1" applyFill="1" applyBorder="1" applyAlignment="1">
      <alignment horizontal="center" vertical="center"/>
    </xf>
    <xf numFmtId="0" fontId="20" fillId="0" borderId="15" xfId="0" applyFont="1" applyBorder="1" applyAlignment="1">
      <alignment horizontal="center" vertical="center"/>
    </xf>
    <xf numFmtId="0" fontId="20" fillId="0" borderId="3" xfId="3" applyNumberFormat="1" applyFont="1" applyFill="1" applyBorder="1" applyAlignment="1">
      <alignment horizontal="center" vertical="center"/>
    </xf>
    <xf numFmtId="0" fontId="20" fillId="0" borderId="17" xfId="0" applyFont="1" applyBorder="1" applyAlignment="1">
      <alignment horizontal="center" vertical="center"/>
    </xf>
    <xf numFmtId="0" fontId="11" fillId="0" borderId="1" xfId="0" applyFont="1" applyBorder="1" applyAlignment="1">
      <alignment horizontal="left" vertical="center"/>
    </xf>
    <xf numFmtId="0" fontId="11" fillId="0" borderId="1" xfId="0" applyFont="1" applyBorder="1" applyAlignment="1">
      <alignment horizontal="left" vertical="center" wrapText="1"/>
    </xf>
    <xf numFmtId="0" fontId="11" fillId="0" borderId="1" xfId="0" applyFont="1" applyBorder="1" applyAlignment="1" applyProtection="1">
      <alignment horizontal="left" vertical="center" readingOrder="1"/>
      <protection locked="0"/>
    </xf>
    <xf numFmtId="49" fontId="11" fillId="0" borderId="1" xfId="0" applyNumberFormat="1" applyFont="1" applyBorder="1" applyAlignment="1" applyProtection="1">
      <alignment horizontal="left" vertical="center"/>
      <protection hidden="1"/>
    </xf>
    <xf numFmtId="0" fontId="11" fillId="0" borderId="19" xfId="0" applyFont="1" applyBorder="1" applyAlignment="1">
      <alignment horizontal="left" vertical="center"/>
    </xf>
    <xf numFmtId="0" fontId="16" fillId="0" borderId="1" xfId="0" applyFont="1" applyBorder="1" applyAlignment="1" applyProtection="1">
      <alignment horizontal="left" vertical="center" readingOrder="1"/>
      <protection locked="0"/>
    </xf>
    <xf numFmtId="49" fontId="11" fillId="16" borderId="1" xfId="0" applyNumberFormat="1" applyFont="1" applyFill="1" applyBorder="1" applyAlignment="1" applyProtection="1">
      <alignment horizontal="left" vertical="center"/>
      <protection hidden="1"/>
    </xf>
    <xf numFmtId="0" fontId="11" fillId="7" borderId="1" xfId="0" applyFont="1" applyFill="1" applyBorder="1" applyAlignment="1" applyProtection="1">
      <alignment horizontal="center" vertical="center" wrapText="1" readingOrder="1"/>
      <protection locked="0"/>
    </xf>
    <xf numFmtId="0" fontId="11" fillId="18" borderId="1" xfId="0" applyFont="1" applyFill="1" applyBorder="1" applyAlignment="1" applyProtection="1">
      <alignment horizontal="center" vertical="center" wrapText="1" readingOrder="1"/>
      <protection locked="0"/>
    </xf>
    <xf numFmtId="0" fontId="16" fillId="18" borderId="1" xfId="0" applyFont="1" applyFill="1" applyBorder="1" applyAlignment="1" applyProtection="1">
      <alignment horizontal="center" vertical="center" wrapText="1" readingOrder="1"/>
      <protection locked="0"/>
    </xf>
    <xf numFmtId="0" fontId="33" fillId="0" borderId="1" xfId="0" applyFont="1" applyBorder="1"/>
    <xf numFmtId="0" fontId="30" fillId="0" borderId="1" xfId="0" applyFont="1" applyBorder="1" applyAlignment="1">
      <alignment horizontal="center" vertical="center"/>
    </xf>
    <xf numFmtId="49" fontId="11" fillId="16" borderId="1" xfId="0" applyNumberFormat="1" applyFont="1" applyFill="1" applyBorder="1" applyAlignment="1" applyProtection="1">
      <alignment horizontal="left" vertical="center" wrapText="1"/>
      <protection hidden="1"/>
    </xf>
    <xf numFmtId="49" fontId="13" fillId="0" borderId="1" xfId="0" applyNumberFormat="1" applyFont="1" applyBorder="1" applyAlignment="1" applyProtection="1">
      <alignment horizontal="left" vertical="center"/>
      <protection hidden="1"/>
    </xf>
    <xf numFmtId="49" fontId="16" fillId="0" borderId="1" xfId="0" applyNumberFormat="1" applyFont="1" applyBorder="1" applyAlignment="1" applyProtection="1">
      <alignment horizontal="left" vertical="center" wrapText="1"/>
      <protection hidden="1"/>
    </xf>
    <xf numFmtId="0" fontId="20" fillId="16" borderId="12" xfId="0" applyFont="1" applyFill="1" applyBorder="1" applyAlignment="1">
      <alignment horizontal="center" vertical="center"/>
    </xf>
    <xf numFmtId="0" fontId="20" fillId="7" borderId="12" xfId="0" applyFont="1" applyFill="1" applyBorder="1" applyAlignment="1">
      <alignment horizontal="center" vertical="center"/>
    </xf>
    <xf numFmtId="0" fontId="20" fillId="7" borderId="1" xfId="0" applyFont="1" applyFill="1" applyBorder="1" applyAlignment="1">
      <alignment horizontal="center" vertical="center"/>
    </xf>
    <xf numFmtId="0" fontId="20" fillId="7" borderId="3" xfId="0" applyFont="1" applyFill="1" applyBorder="1" applyAlignment="1">
      <alignment horizontal="center" vertical="center"/>
    </xf>
    <xf numFmtId="49" fontId="11" fillId="7" borderId="1" xfId="0" applyNumberFormat="1" applyFont="1" applyFill="1" applyBorder="1" applyAlignment="1" applyProtection="1">
      <alignment horizontal="left" vertical="center"/>
      <protection hidden="1"/>
    </xf>
    <xf numFmtId="0" fontId="16" fillId="7" borderId="1" xfId="0" applyFont="1" applyFill="1" applyBorder="1" applyAlignment="1" applyProtection="1">
      <alignment horizontal="center" vertical="center" wrapText="1" readingOrder="1"/>
      <protection locked="0"/>
    </xf>
    <xf numFmtId="0" fontId="20" fillId="7" borderId="12" xfId="3" applyNumberFormat="1" applyFont="1" applyFill="1" applyBorder="1" applyAlignment="1">
      <alignment horizontal="center" vertical="center"/>
    </xf>
    <xf numFmtId="0" fontId="20" fillId="7" borderId="13" xfId="0" applyFont="1" applyFill="1" applyBorder="1" applyAlignment="1">
      <alignment horizontal="center" vertical="center"/>
    </xf>
    <xf numFmtId="43" fontId="12" fillId="2" borderId="4" xfId="8" applyNumberFormat="1" applyFont="1" applyFill="1" applyBorder="1" applyAlignment="1" applyProtection="1">
      <alignment horizontal="center" vertical="center" wrapText="1"/>
      <protection hidden="1"/>
    </xf>
    <xf numFmtId="43" fontId="3" fillId="2" borderId="4" xfId="8" applyNumberFormat="1" applyFont="1" applyFill="1" applyBorder="1" applyAlignment="1" applyProtection="1">
      <alignment horizontal="center" vertical="center" wrapText="1"/>
      <protection hidden="1"/>
    </xf>
    <xf numFmtId="43" fontId="3" fillId="2" borderId="0" xfId="8" applyNumberFormat="1" applyFont="1" applyFill="1" applyBorder="1" applyAlignment="1" applyProtection="1">
      <alignment horizontal="center" vertical="center" wrapText="1"/>
      <protection hidden="1"/>
    </xf>
    <xf numFmtId="43" fontId="14" fillId="0" borderId="1" xfId="8" applyNumberFormat="1" applyFont="1" applyBorder="1" applyAlignment="1" applyProtection="1">
      <alignment horizontal="center" vertical="center" wrapText="1"/>
      <protection hidden="1"/>
    </xf>
    <xf numFmtId="43" fontId="12" fillId="0" borderId="1" xfId="8" applyNumberFormat="1" applyFont="1" applyBorder="1" applyAlignment="1" applyProtection="1">
      <alignment horizontal="center" vertical="center" wrapText="1"/>
      <protection hidden="1"/>
    </xf>
    <xf numFmtId="43" fontId="11" fillId="0" borderId="1" xfId="8" applyNumberFormat="1" applyFont="1" applyFill="1" applyBorder="1" applyAlignment="1">
      <alignment horizontal="center" vertical="center"/>
    </xf>
    <xf numFmtId="43" fontId="11" fillId="0" borderId="1" xfId="8" applyNumberFormat="1" applyFont="1" applyBorder="1" applyAlignment="1">
      <alignment horizontal="left" vertical="center"/>
    </xf>
    <xf numFmtId="43" fontId="11" fillId="7" borderId="1" xfId="8" applyNumberFormat="1" applyFont="1" applyFill="1" applyBorder="1" applyAlignment="1">
      <alignment horizontal="left" vertical="center"/>
    </xf>
    <xf numFmtId="43" fontId="11" fillId="15" borderId="1" xfId="8" applyNumberFormat="1" applyFont="1" applyFill="1" applyBorder="1" applyAlignment="1" applyProtection="1">
      <alignment horizontal="left" vertical="center" wrapText="1"/>
      <protection hidden="1"/>
    </xf>
    <xf numFmtId="43" fontId="11" fillId="7" borderId="1" xfId="8" applyNumberFormat="1" applyFont="1" applyFill="1" applyBorder="1" applyAlignment="1" applyProtection="1">
      <alignment horizontal="left" vertical="center" wrapText="1"/>
      <protection hidden="1"/>
    </xf>
    <xf numFmtId="43" fontId="11" fillId="7" borderId="1" xfId="8" applyNumberFormat="1" applyFont="1" applyFill="1" applyBorder="1" applyAlignment="1" applyProtection="1">
      <alignment horizontal="center" vertical="center" wrapText="1" readingOrder="1"/>
      <protection locked="0"/>
    </xf>
    <xf numFmtId="43" fontId="11" fillId="0" borderId="1" xfId="8" applyNumberFormat="1" applyFont="1" applyBorder="1" applyAlignment="1" applyProtection="1">
      <alignment horizontal="left" vertical="center" wrapText="1"/>
      <protection hidden="1"/>
    </xf>
    <xf numFmtId="43" fontId="11" fillId="15" borderId="1" xfId="8" applyNumberFormat="1" applyFont="1" applyFill="1" applyBorder="1" applyAlignment="1">
      <alignment horizontal="left" vertical="center"/>
    </xf>
    <xf numFmtId="43" fontId="11" fillId="16" borderId="1" xfId="8" applyNumberFormat="1" applyFont="1" applyFill="1" applyBorder="1" applyAlignment="1">
      <alignment horizontal="left" vertical="center"/>
    </xf>
    <xf numFmtId="43" fontId="11" fillId="15" borderId="1" xfId="8" applyNumberFormat="1" applyFont="1" applyFill="1" applyBorder="1" applyAlignment="1">
      <alignment horizontal="center" vertical="center"/>
    </xf>
    <xf numFmtId="43" fontId="11" fillId="7" borderId="1" xfId="8" applyNumberFormat="1" applyFont="1" applyFill="1" applyBorder="1" applyAlignment="1">
      <alignment horizontal="center" vertical="center"/>
    </xf>
    <xf numFmtId="43" fontId="11" fillId="7" borderId="1" xfId="8" applyNumberFormat="1" applyFont="1" applyFill="1" applyBorder="1" applyAlignment="1">
      <alignment horizontal="left" vertical="center" wrapText="1"/>
    </xf>
    <xf numFmtId="43" fontId="11" fillId="16" borderId="1" xfId="8" applyNumberFormat="1" applyFont="1" applyFill="1" applyBorder="1" applyAlignment="1">
      <alignment horizontal="center" vertical="center"/>
    </xf>
    <xf numFmtId="43" fontId="11" fillId="0" borderId="1" xfId="8" applyNumberFormat="1" applyFont="1" applyFill="1" applyBorder="1" applyAlignment="1">
      <alignment horizontal="left" vertical="center"/>
    </xf>
    <xf numFmtId="43" fontId="11" fillId="0" borderId="1" xfId="8" applyNumberFormat="1" applyFont="1" applyFill="1" applyBorder="1" applyAlignment="1" applyProtection="1">
      <alignment horizontal="left" vertical="center" wrapText="1"/>
      <protection hidden="1"/>
    </xf>
    <xf numFmtId="43" fontId="0" fillId="0" borderId="0" xfId="8" applyNumberFormat="1" applyFont="1"/>
    <xf numFmtId="43" fontId="11" fillId="0" borderId="0" xfId="8" applyNumberFormat="1" applyFont="1" applyFill="1" applyBorder="1" applyAlignment="1">
      <alignment horizontal="center" vertical="center"/>
    </xf>
    <xf numFmtId="43" fontId="26" fillId="0" borderId="0" xfId="3" applyFont="1" applyFill="1" applyBorder="1" applyAlignment="1" applyProtection="1">
      <alignment horizontal="right" vertical="center"/>
      <protection hidden="1"/>
    </xf>
    <xf numFmtId="43" fontId="26" fillId="0" borderId="0" xfId="3" applyFont="1" applyFill="1" applyAlignment="1">
      <alignment horizontal="right" vertical="center"/>
    </xf>
    <xf numFmtId="0" fontId="28" fillId="0" borderId="26" xfId="0" applyFont="1" applyBorder="1" applyAlignment="1" applyProtection="1">
      <alignment horizontal="center" vertical="center" wrapText="1"/>
      <protection hidden="1"/>
    </xf>
    <xf numFmtId="43" fontId="26" fillId="0" borderId="28" xfId="0" applyNumberFormat="1" applyFont="1" applyBorder="1" applyAlignment="1">
      <alignment vertical="center"/>
    </xf>
    <xf numFmtId="0" fontId="4" fillId="0" borderId="11" xfId="0" applyFont="1" applyBorder="1" applyAlignment="1" applyProtection="1">
      <alignment horizontal="center" vertical="center" wrapText="1"/>
      <protection hidden="1"/>
    </xf>
    <xf numFmtId="0" fontId="26" fillId="0" borderId="12" xfId="0" applyFont="1" applyBorder="1" applyAlignment="1" applyProtection="1">
      <alignment horizontal="center" vertical="center" wrapText="1" readingOrder="1"/>
      <protection locked="0"/>
    </xf>
    <xf numFmtId="0" fontId="4" fillId="0" borderId="14" xfId="0" applyFont="1" applyBorder="1" applyAlignment="1" applyProtection="1">
      <alignment horizontal="center" vertical="center" wrapText="1"/>
      <protection hidden="1"/>
    </xf>
    <xf numFmtId="0" fontId="4" fillId="0" borderId="29" xfId="0" applyFont="1" applyBorder="1" applyAlignment="1" applyProtection="1">
      <alignment horizontal="center" vertical="center" wrapText="1"/>
      <protection hidden="1"/>
    </xf>
    <xf numFmtId="0" fontId="29" fillId="14" borderId="31" xfId="0" applyFont="1" applyFill="1" applyBorder="1" applyAlignment="1">
      <alignment horizontal="center" vertical="center"/>
    </xf>
    <xf numFmtId="0" fontId="29" fillId="5" borderId="20" xfId="0" applyFont="1" applyFill="1" applyBorder="1" applyAlignment="1">
      <alignment horizontal="center" vertical="center"/>
    </xf>
    <xf numFmtId="0" fontId="26" fillId="0" borderId="30" xfId="0" applyFont="1" applyBorder="1" applyAlignment="1">
      <alignment horizontal="center" vertical="center"/>
    </xf>
    <xf numFmtId="0" fontId="0" fillId="0" borderId="0" xfId="0" applyAlignment="1">
      <alignment horizontal="right"/>
    </xf>
    <xf numFmtId="44" fontId="0" fillId="0" borderId="0" xfId="8" applyFont="1" applyFill="1"/>
    <xf numFmtId="43" fontId="26" fillId="0" borderId="12" xfId="3" applyFont="1" applyFill="1" applyBorder="1" applyAlignment="1">
      <alignment horizontal="center" vertical="center"/>
    </xf>
    <xf numFmtId="43" fontId="26" fillId="0" borderId="32" xfId="3" applyFont="1" applyFill="1" applyBorder="1" applyAlignment="1">
      <alignment horizontal="center" vertical="center"/>
    </xf>
    <xf numFmtId="43" fontId="26" fillId="0" borderId="1" xfId="3" applyFont="1" applyFill="1" applyBorder="1" applyAlignment="1">
      <alignment horizontal="center" vertical="center"/>
    </xf>
    <xf numFmtId="43" fontId="26" fillId="0" borderId="19" xfId="3" applyFont="1" applyFill="1" applyBorder="1" applyAlignment="1">
      <alignment horizontal="center" vertical="center"/>
    </xf>
    <xf numFmtId="43" fontId="26" fillId="0" borderId="30" xfId="3" applyFont="1" applyFill="1" applyBorder="1" applyAlignment="1">
      <alignment horizontal="center" vertical="center"/>
    </xf>
    <xf numFmtId="43" fontId="26" fillId="0" borderId="33" xfId="3" applyFont="1" applyFill="1" applyBorder="1" applyAlignment="1">
      <alignment horizontal="center" vertical="center"/>
    </xf>
    <xf numFmtId="43" fontId="26" fillId="0" borderId="36" xfId="0" applyNumberFormat="1" applyFont="1" applyBorder="1" applyAlignment="1">
      <alignment vertical="center"/>
    </xf>
    <xf numFmtId="43" fontId="26" fillId="0" borderId="23" xfId="3" applyFont="1" applyFill="1" applyBorder="1" applyAlignment="1">
      <alignment horizontal="center" vertical="center"/>
    </xf>
    <xf numFmtId="43" fontId="26" fillId="0" borderId="27" xfId="3" applyFont="1" applyFill="1" applyBorder="1" applyAlignment="1">
      <alignment horizontal="center" vertical="center"/>
    </xf>
    <xf numFmtId="43" fontId="26" fillId="13" borderId="27" xfId="3" applyFont="1" applyFill="1" applyBorder="1" applyAlignment="1">
      <alignment horizontal="center" vertical="center"/>
    </xf>
    <xf numFmtId="43" fontId="26" fillId="13" borderId="23" xfId="3" applyFont="1" applyFill="1" applyBorder="1" applyAlignment="1">
      <alignment horizontal="center" vertical="center"/>
    </xf>
    <xf numFmtId="43" fontId="34" fillId="0" borderId="1" xfId="3" applyFont="1" applyFill="1" applyBorder="1" applyAlignment="1">
      <alignment horizontal="center" vertical="center"/>
    </xf>
    <xf numFmtId="0" fontId="14" fillId="0" borderId="1" xfId="0" applyFont="1" applyBorder="1" applyAlignment="1">
      <alignment horizontal="center" vertical="center"/>
    </xf>
    <xf numFmtId="43" fontId="14" fillId="0" borderId="1" xfId="0" applyNumberFormat="1" applyFont="1" applyBorder="1" applyAlignment="1">
      <alignment horizontal="center" vertical="center"/>
    </xf>
    <xf numFmtId="43" fontId="14" fillId="0" borderId="1" xfId="0" applyNumberFormat="1" applyFont="1" applyBorder="1" applyAlignment="1">
      <alignment horizontal="left" vertical="center"/>
    </xf>
    <xf numFmtId="43" fontId="3" fillId="8" borderId="4" xfId="8" applyNumberFormat="1" applyFont="1" applyFill="1" applyBorder="1" applyAlignment="1" applyProtection="1">
      <alignment horizontal="center" vertical="center" wrapText="1"/>
      <protection hidden="1"/>
    </xf>
    <xf numFmtId="43" fontId="11" fillId="0" borderId="1" xfId="8" applyNumberFormat="1" applyFont="1" applyBorder="1" applyAlignment="1">
      <alignment horizontal="center" vertical="center"/>
    </xf>
    <xf numFmtId="43" fontId="11" fillId="0" borderId="0" xfId="8" applyNumberFormat="1" applyFont="1" applyAlignment="1">
      <alignment horizontal="left"/>
    </xf>
    <xf numFmtId="43" fontId="11" fillId="5" borderId="1" xfId="8" applyNumberFormat="1" applyFont="1" applyFill="1" applyBorder="1" applyAlignment="1">
      <alignment vertical="center"/>
    </xf>
    <xf numFmtId="43" fontId="11" fillId="5" borderId="1" xfId="8" applyNumberFormat="1" applyFont="1" applyFill="1" applyBorder="1" applyAlignment="1">
      <alignment horizontal="left" vertical="center"/>
    </xf>
    <xf numFmtId="0" fontId="11" fillId="5" borderId="19" xfId="0" applyFont="1" applyFill="1" applyBorder="1" applyAlignment="1">
      <alignment horizontal="left" vertical="center"/>
    </xf>
    <xf numFmtId="43" fontId="11" fillId="5" borderId="3" xfId="8" applyNumberFormat="1" applyFont="1" applyFill="1" applyBorder="1" applyAlignment="1">
      <alignment vertical="center"/>
    </xf>
    <xf numFmtId="43" fontId="13" fillId="5" borderId="1" xfId="8" applyNumberFormat="1" applyFont="1" applyFill="1" applyBorder="1" applyAlignment="1">
      <alignment vertical="center"/>
    </xf>
    <xf numFmtId="43" fontId="11" fillId="0" borderId="0" xfId="8" applyNumberFormat="1" applyFont="1"/>
    <xf numFmtId="0" fontId="14" fillId="0" borderId="1" xfId="0" applyFont="1" applyBorder="1"/>
    <xf numFmtId="0" fontId="14" fillId="0" borderId="1" xfId="0" applyFont="1" applyBorder="1" applyAlignment="1">
      <alignment horizontal="left" vertical="center" wrapText="1"/>
    </xf>
    <xf numFmtId="0" fontId="11" fillId="0" borderId="1" xfId="0" applyFont="1" applyBorder="1"/>
    <xf numFmtId="43" fontId="11" fillId="0" borderId="1" xfId="3" applyFont="1" applyBorder="1"/>
    <xf numFmtId="43" fontId="11" fillId="0" borderId="1" xfId="3" applyFont="1" applyBorder="1" applyAlignment="1">
      <alignment horizontal="left"/>
    </xf>
    <xf numFmtId="0" fontId="13" fillId="0" borderId="0" xfId="0" applyFont="1"/>
    <xf numFmtId="0" fontId="11" fillId="0" borderId="1" xfId="3" applyNumberFormat="1" applyFont="1" applyBorder="1" applyAlignment="1">
      <alignment horizontal="center" vertical="center"/>
    </xf>
    <xf numFmtId="43" fontId="0" fillId="0" borderId="0" xfId="8" applyNumberFormat="1" applyFont="1" applyFill="1"/>
    <xf numFmtId="43" fontId="0" fillId="0" borderId="0" xfId="8" applyNumberFormat="1" applyFont="1" applyFill="1" applyAlignment="1">
      <alignment horizontal="right"/>
    </xf>
    <xf numFmtId="43" fontId="32" fillId="0" borderId="0" xfId="8" applyNumberFormat="1" applyFont="1" applyFill="1"/>
    <xf numFmtId="43" fontId="32" fillId="0" borderId="0" xfId="0" applyNumberFormat="1" applyFont="1"/>
    <xf numFmtId="0" fontId="11" fillId="0" borderId="0" xfId="0" applyFont="1" applyAlignment="1">
      <alignment horizontal="center" vertical="center" wrapText="1"/>
    </xf>
    <xf numFmtId="43" fontId="11" fillId="16" borderId="0" xfId="0" applyNumberFormat="1" applyFont="1" applyFill="1" applyAlignment="1">
      <alignment horizontal="center" vertical="center" wrapText="1"/>
    </xf>
    <xf numFmtId="43" fontId="11" fillId="16" borderId="1" xfId="0" applyNumberFormat="1" applyFont="1" applyFill="1" applyBorder="1" applyAlignment="1">
      <alignment vertical="center"/>
    </xf>
    <xf numFmtId="0" fontId="0" fillId="0" borderId="0" xfId="0" applyAlignment="1">
      <alignment horizontal="center" vertical="center" wrapText="1"/>
    </xf>
    <xf numFmtId="43" fontId="11" fillId="5" borderId="0" xfId="8" applyNumberFormat="1" applyFont="1" applyFill="1" applyAlignment="1">
      <alignment horizontal="center" vertical="center"/>
    </xf>
    <xf numFmtId="43" fontId="11" fillId="5" borderId="0" xfId="8" applyNumberFormat="1" applyFont="1" applyFill="1" applyAlignment="1">
      <alignment horizontal="center" vertical="center" wrapText="1"/>
    </xf>
    <xf numFmtId="43" fontId="5" fillId="5" borderId="1" xfId="8" applyNumberFormat="1" applyFont="1" applyFill="1" applyBorder="1" applyAlignment="1" applyProtection="1">
      <alignment horizontal="center" vertical="center" wrapText="1"/>
      <protection hidden="1"/>
    </xf>
    <xf numFmtId="43" fontId="11" fillId="0" borderId="1" xfId="8" applyNumberFormat="1" applyFont="1" applyBorder="1" applyAlignment="1">
      <alignment horizontal="center" vertical="center" wrapText="1"/>
    </xf>
    <xf numFmtId="43" fontId="11" fillId="0" borderId="0" xfId="8" applyNumberFormat="1" applyFont="1" applyBorder="1" applyAlignment="1">
      <alignment horizontal="center" vertical="center" wrapText="1"/>
    </xf>
    <xf numFmtId="43" fontId="11" fillId="0" borderId="0" xfId="8" applyNumberFormat="1" applyFont="1" applyAlignment="1">
      <alignment wrapText="1"/>
    </xf>
    <xf numFmtId="43" fontId="11" fillId="0" borderId="0" xfId="8" applyNumberFormat="1" applyFont="1" applyAlignment="1">
      <alignment horizontal="center" vertical="center" wrapText="1"/>
    </xf>
    <xf numFmtId="0" fontId="0" fillId="0" borderId="1" xfId="0" pivotButton="1" applyBorder="1" applyAlignment="1">
      <alignment horizontal="center" vertical="center" wrapText="1"/>
    </xf>
    <xf numFmtId="43" fontId="0" fillId="0" borderId="1" xfId="0" applyNumberFormat="1" applyBorder="1" applyAlignment="1">
      <alignment horizontal="center" vertical="center" wrapText="1"/>
    </xf>
    <xf numFmtId="43" fontId="0" fillId="0" borderId="1" xfId="8" applyNumberFormat="1" applyFont="1" applyBorder="1" applyAlignment="1">
      <alignment horizontal="center" vertical="center" wrapText="1"/>
    </xf>
    <xf numFmtId="0" fontId="0" fillId="0" borderId="1" xfId="0" applyBorder="1" applyAlignment="1">
      <alignment horizontal="left"/>
    </xf>
    <xf numFmtId="43" fontId="0" fillId="0" borderId="1" xfId="0" applyNumberFormat="1" applyBorder="1"/>
    <xf numFmtId="43" fontId="0" fillId="0" borderId="1" xfId="8" applyNumberFormat="1" applyFont="1" applyBorder="1"/>
    <xf numFmtId="0" fontId="0" fillId="0" borderId="6" xfId="0" applyBorder="1" applyAlignment="1">
      <alignment horizontal="center"/>
    </xf>
    <xf numFmtId="0" fontId="0" fillId="0" borderId="5" xfId="0" applyBorder="1" applyAlignment="1">
      <alignment horizontal="center"/>
    </xf>
    <xf numFmtId="0" fontId="22" fillId="5" borderId="0" xfId="0" applyFont="1" applyFill="1" applyAlignment="1">
      <alignment horizontal="center" vertical="center"/>
    </xf>
    <xf numFmtId="0" fontId="14" fillId="5" borderId="1" xfId="0" applyFont="1" applyFill="1" applyBorder="1" applyAlignment="1">
      <alignment horizontal="center" vertical="center"/>
    </xf>
    <xf numFmtId="43" fontId="26" fillId="0" borderId="34" xfId="0" applyNumberFormat="1" applyFont="1" applyBorder="1" applyAlignment="1">
      <alignment horizontal="center" vertical="center"/>
    </xf>
    <xf numFmtId="43" fontId="26" fillId="0" borderId="35" xfId="0" applyNumberFormat="1" applyFont="1" applyBorder="1" applyAlignment="1">
      <alignment horizontal="center" vertical="center"/>
    </xf>
    <xf numFmtId="43" fontId="26" fillId="0" borderId="28" xfId="0" applyNumberFormat="1" applyFont="1" applyBorder="1" applyAlignment="1">
      <alignment horizontal="center" vertical="center"/>
    </xf>
    <xf numFmtId="0" fontId="26" fillId="0" borderId="28" xfId="0" applyFont="1" applyBorder="1" applyAlignment="1">
      <alignment horizontal="center" vertical="center"/>
    </xf>
    <xf numFmtId="0" fontId="28" fillId="0" borderId="24" xfId="0" applyFont="1" applyBorder="1" applyAlignment="1" applyProtection="1">
      <alignment horizontal="center" vertical="center" wrapText="1"/>
      <protection hidden="1"/>
    </xf>
    <xf numFmtId="0" fontId="28" fillId="0" borderId="25" xfId="0" applyFont="1" applyBorder="1" applyAlignment="1" applyProtection="1">
      <alignment horizontal="center" vertical="center" wrapText="1"/>
      <protection hidden="1"/>
    </xf>
    <xf numFmtId="0" fontId="29" fillId="0" borderId="1" xfId="0" applyFont="1" applyBorder="1" applyAlignment="1">
      <alignment horizontal="center"/>
    </xf>
    <xf numFmtId="0" fontId="3" fillId="2" borderId="1" xfId="0" applyFont="1" applyFill="1" applyBorder="1" applyAlignment="1" applyProtection="1">
      <alignment horizontal="center" vertical="center" wrapText="1" readingOrder="1"/>
      <protection locked="0"/>
    </xf>
    <xf numFmtId="0" fontId="5" fillId="0" borderId="1" xfId="0" applyFont="1" applyFill="1" applyBorder="1" applyAlignment="1" applyProtection="1">
      <alignment horizontal="center" vertical="center" wrapText="1" readingOrder="1"/>
      <protection locked="0"/>
    </xf>
  </cellXfs>
  <cellStyles count="9">
    <cellStyle name="Millares" xfId="3" builtinId="3"/>
    <cellStyle name="Millares [0]" xfId="4" builtinId="6"/>
    <cellStyle name="Moneda" xfId="8" builtinId="4"/>
    <cellStyle name="Normal" xfId="0" builtinId="0"/>
    <cellStyle name="Normal 10 2" xfId="2"/>
    <cellStyle name="Normal 2" xfId="6"/>
    <cellStyle name="Normal 2 2" xfId="1"/>
    <cellStyle name="Normal 2 5" xfId="5"/>
    <cellStyle name="Porcentaje" xfId="7" builtinId="5"/>
  </cellStyles>
  <dxfs count="98">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35" formatCode="_-* #,##0.00_-;\-* #,##0.00_-;_-* &quot;-&quot;??_-;_-@_-"/>
    </dxf>
    <dxf>
      <numFmt numFmtId="35" formatCode="_-* #,##0.00_-;\-* #,##0.00_-;_-* &quot;-&quot;??_-;_-@_-"/>
    </dxf>
    <dxf>
      <alignment horizontal="center"/>
    </dxf>
    <dxf>
      <alignment horizontal="center"/>
    </dxf>
    <dxf>
      <alignment vertical="center"/>
    </dxf>
    <dxf>
      <alignment vertical="center"/>
    </dxf>
    <dxf>
      <alignment wrapText="1"/>
    </dxf>
    <dxf>
      <alignment wrapText="1"/>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B0F0"/>
      </font>
      <fill>
        <patternFill>
          <bgColor rgb="FF00B050"/>
        </patternFill>
      </fill>
    </dxf>
    <dxf>
      <font>
        <color rgb="FF00B0F0"/>
      </font>
      <fill>
        <patternFill>
          <bgColor rgb="FF00B050"/>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ria Yenifer Prada Peña" refreshedDate="45526.447505208336" createdVersion="8" refreshedVersion="8" minRefreshableVersion="3" recordCount="129">
  <cacheSource type="worksheet">
    <worksheetSource ref="AK1:BJ130" sheet="INSUMOS Y MAQUINARIA"/>
  </cacheSource>
  <cacheFields count="26">
    <cacheField name="SEDE 1 - MANZANA LIEVANO - ALCALDÍA MAYOR" numFmtId="43">
      <sharedItems containsSemiMixedTypes="0" containsString="0" containsNumber="1" containsInteger="1" minValue="0" maxValue="5439282" count="76">
        <n v="395919"/>
        <n v="17560"/>
        <n v="11988"/>
        <n v="69996"/>
        <n v="91971"/>
        <n v="293472"/>
        <n v="19906"/>
        <n v="210065"/>
        <n v="0"/>
        <n v="178645"/>
        <n v="216803"/>
        <n v="671296"/>
        <n v="874631"/>
        <n v="719204"/>
        <n v="362327"/>
        <n v="129265"/>
        <n v="188800"/>
        <n v="69952"/>
        <n v="47967"/>
        <n v="34851"/>
        <n v="28695"/>
        <n v="5809"/>
        <n v="40352"/>
        <n v="21521"/>
        <n v="25143"/>
        <n v="17231"/>
        <n v="12054"/>
        <n v="7578"/>
        <n v="4235"/>
        <n v="3882"/>
        <n v="37958"/>
        <n v="103304"/>
        <n v="416450"/>
        <n v="25987"/>
        <n v="67253"/>
        <n v="35542"/>
        <n v="106386"/>
        <n v="1176760"/>
        <n v="2792952"/>
        <n v="12903"/>
        <n v="232535"/>
        <n v="212572"/>
        <n v="32086"/>
        <n v="32282"/>
        <n v="148140"/>
        <n v="5439282"/>
        <n v="47648"/>
        <n v="474716"/>
        <n v="63602"/>
        <n v="865977"/>
        <n v="713124"/>
        <n v="180804"/>
        <n v="10410"/>
        <n v="27710"/>
        <n v="6222"/>
        <n v="11181"/>
        <n v="7605"/>
        <n v="17505"/>
        <n v="138508"/>
        <n v="157680"/>
        <n v="60698"/>
        <n v="25087"/>
        <n v="6656"/>
        <n v="9326"/>
        <n v="40408"/>
        <n v="406794"/>
        <n v="398388"/>
        <n v="63927"/>
        <n v="139777"/>
        <n v="191869"/>
        <n v="610204"/>
        <n v="57913"/>
        <n v="455801"/>
        <n v="37005"/>
        <n v="12896"/>
        <n v="41941"/>
      </sharedItems>
    </cacheField>
    <cacheField name="SEDE 2- DIRECCIÓN DISTRITAL DE ARCHIVO DE  BOGOTA " numFmtId="43">
      <sharedItems containsSemiMixedTypes="0" containsString="0" containsNumber="1" containsInteger="1" minValue="0" maxValue="483492" count="52">
        <n v="8798"/>
        <n v="1756"/>
        <n v="2398"/>
        <n v="4200"/>
        <n v="0"/>
        <n v="6522"/>
        <n v="4668"/>
        <n v="19849"/>
        <n v="19271"/>
        <n v="134259"/>
        <n v="145772"/>
        <n v="47947"/>
        <n v="19390"/>
        <n v="15733"/>
        <n v="4647"/>
        <n v="2869"/>
        <n v="10760"/>
        <n v="7174"/>
        <n v="5029"/>
        <n v="505"/>
        <n v="1694"/>
        <n v="388"/>
        <n v="41322"/>
        <n v="57328"/>
        <n v="7796"/>
        <n v="26901"/>
        <n v="17060"/>
        <n v="21277"/>
        <n v="294190"/>
        <n v="202082"/>
        <n v="18603"/>
        <n v="212572"/>
        <n v="8608"/>
        <n v="49380"/>
        <n v="483492"/>
        <n v="178018"/>
        <n v="49484"/>
        <n v="70309"/>
        <n v="90402"/>
        <n v="2771"/>
        <n v="1118"/>
        <n v="57711"/>
        <n v="90103"/>
        <n v="10116"/>
        <n v="16725"/>
        <n v="135598"/>
        <n v="93738"/>
        <n v="19178"/>
        <n v="69888"/>
        <n v="101701"/>
        <n v="57913"/>
        <n v="41941"/>
      </sharedItems>
    </cacheField>
    <cacheField name="SEDE 3 - IMPRENTA DISTRITAL" numFmtId="43">
      <sharedItems containsSemiMixedTypes="0" containsString="0" containsNumber="1" containsInteger="1" minValue="0" maxValue="483492" count="47">
        <n v="8798"/>
        <n v="1756"/>
        <n v="0"/>
        <n v="1400"/>
        <n v="5109"/>
        <n v="6522"/>
        <n v="4668"/>
        <n v="19271"/>
        <n v="58309"/>
        <n v="15982"/>
        <n v="13176"/>
        <n v="15733"/>
        <n v="13990"/>
        <n v="1345"/>
        <n v="1435"/>
        <n v="1257"/>
        <n v="603"/>
        <n v="10330"/>
        <n v="2599"/>
        <n v="5811"/>
        <n v="13451"/>
        <n v="17060"/>
        <n v="21277"/>
        <n v="294190"/>
        <n v="50520"/>
        <n v="18603"/>
        <n v="212572"/>
        <n v="2139"/>
        <n v="24690"/>
        <n v="483492"/>
        <n v="178018"/>
        <n v="12371"/>
        <n v="43943"/>
        <n v="90402"/>
        <n v="2771"/>
        <n v="1118"/>
        <n v="34627"/>
        <n v="22526"/>
        <n v="5058"/>
        <n v="8362"/>
        <n v="22600"/>
        <n v="117173"/>
        <n v="9589"/>
        <n v="23296"/>
        <n v="127912"/>
        <n v="37005"/>
        <n v="41941"/>
      </sharedItems>
    </cacheField>
    <cacheField name="SEDE 4 - SEDE ALTERNA RESTREPO " numFmtId="43">
      <sharedItems containsSemiMixedTypes="0" containsString="0" containsNumber="1" containsInteger="1" minValue="0" maxValue="212572" count="10">
        <n v="0"/>
        <n v="212572"/>
        <n v="1118"/>
        <n v="11542"/>
        <n v="45051"/>
        <n v="5058"/>
        <n v="20204"/>
        <n v="46869"/>
        <n v="9589"/>
        <n v="63956"/>
      </sharedItems>
    </cacheField>
    <cacheField name="SEDE 5 - SUPERCADE CAD CARRERA " numFmtId="43">
      <sharedItems containsSemiMixedTypes="0" containsString="0" containsNumber="1" containsInteger="1" minValue="0" maxValue="441285" count="26">
        <n v="8798"/>
        <n v="1756"/>
        <n v="0"/>
        <n v="9636"/>
        <n v="28334"/>
        <n v="16141"/>
        <n v="3771"/>
        <n v="253"/>
        <n v="194"/>
        <n v="7796"/>
        <n v="26901"/>
        <n v="21277"/>
        <n v="441285"/>
        <n v="212572"/>
        <n v="8556"/>
        <n v="44536"/>
        <n v="63282"/>
        <n v="2082"/>
        <n v="1118"/>
        <n v="34627"/>
        <n v="45051"/>
        <n v="5058"/>
        <n v="45199"/>
        <n v="187477"/>
        <n v="23296"/>
        <n v="101701"/>
      </sharedItems>
    </cacheField>
    <cacheField name="SEDE 6 - SUPERCADE AMERICAS " numFmtId="43">
      <sharedItems containsSemiMixedTypes="0" containsString="0" containsNumber="1" containsInteger="1" minValue="0" maxValue="212572" count="21">
        <n v="0"/>
        <n v="5268"/>
        <n v="19271"/>
        <n v="42501"/>
        <n v="4647"/>
        <n v="10760"/>
        <n v="11478"/>
        <n v="41322"/>
        <n v="7796"/>
        <n v="18603"/>
        <n v="212572"/>
        <n v="6417"/>
        <n v="8608"/>
        <n v="90402"/>
        <n v="1118"/>
        <n v="34627"/>
        <n v="45051"/>
        <n v="5058"/>
        <n v="45199"/>
        <n v="70304"/>
        <n v="101701"/>
      </sharedItems>
    </cacheField>
    <cacheField name="SEDE 7 - SUPERCADE BOSA " numFmtId="43">
      <sharedItems containsSemiMixedTypes="0" containsString="0" containsNumber="1" containsInteger="1" minValue="0" maxValue="604365"/>
    </cacheField>
    <cacheField name="SEDE 8 - SUPERCADE CALLE 13 " numFmtId="43">
      <sharedItems containsSemiMixedTypes="0" containsString="0" containsNumber="1" containsInteger="1" minValue="0" maxValue="212572"/>
    </cacheField>
    <cacheField name="SEDE 9 - SUPERCADE 20 DE JULIO " numFmtId="43">
      <sharedItems containsSemiMixedTypes="0" containsString="0" containsNumber="1" containsInteger="1" minValue="0" maxValue="604365"/>
    </cacheField>
    <cacheField name="SEDE 10 - SUPERCADE MANITAS " numFmtId="43">
      <sharedItems containsSemiMixedTypes="0" containsString="0" containsNumber="1" containsInteger="1" minValue="0" maxValue="441285" count="40">
        <n v="26395"/>
        <n v="5268"/>
        <n v="7193"/>
        <n v="4200"/>
        <n v="0"/>
        <n v="11944"/>
        <n v="19849"/>
        <n v="19271"/>
        <n v="134259"/>
        <n v="58309"/>
        <n v="47947"/>
        <n v="13176"/>
        <n v="19390"/>
        <n v="15733"/>
        <n v="13990"/>
        <n v="4647"/>
        <n v="2869"/>
        <n v="15183"/>
        <n v="40047"/>
        <n v="41322"/>
        <n v="5811"/>
        <n v="13451"/>
        <n v="14217"/>
        <n v="441285"/>
        <n v="18603"/>
        <n v="212572"/>
        <n v="8556"/>
        <n v="362619"/>
        <n v="296697"/>
        <n v="37113"/>
        <n v="35155"/>
        <n v="90402"/>
        <n v="2771"/>
        <n v="1118"/>
        <n v="34627"/>
        <n v="45051"/>
        <n v="5058"/>
        <n v="90399"/>
        <n v="93738"/>
        <n v="203401"/>
      </sharedItems>
    </cacheField>
    <cacheField name="SEDE 11 - SUPERCADE SUBA " numFmtId="43">
      <sharedItems containsSemiMixedTypes="0" containsString="0" containsNumber="1" containsInteger="1" minValue="0" maxValue="725238"/>
    </cacheField>
    <cacheField name="SEDE 12 - SUPERCADE SOCIAL" numFmtId="43">
      <sharedItems containsSemiMixedTypes="0" containsString="0" containsNumber="1" containsInteger="1" minValue="0" maxValue="212572"/>
    </cacheField>
    <cacheField name="SEDE 13 - CADE SERVITA " numFmtId="43">
      <sharedItems containsSemiMixedTypes="0" containsString="0" containsNumber="1" containsInteger="1" minValue="0" maxValue="241746"/>
    </cacheField>
    <cacheField name="SEDE 14 - CADE LA VICTORIA " numFmtId="43">
      <sharedItems containsSemiMixedTypes="0" containsString="0" containsNumber="1" containsInteger="1" minValue="0" maxValue="212572"/>
    </cacheField>
    <cacheField name="SEDE 15 - CADE LA GAITANA " numFmtId="43">
      <sharedItems containsSemiMixedTypes="0" containsString="0" containsNumber="1" containsInteger="1" minValue="0" maxValue="362619"/>
    </cacheField>
    <cacheField name="SEDE 16 - SUPERCADE ENGATIVA " numFmtId="43">
      <sharedItems containsSemiMixedTypes="0" containsString="0" containsNumber="1" containsInteger="1" minValue="0" maxValue="441285"/>
    </cacheField>
    <cacheField name="SEDE 17 - CADE LOS LUCEROS " numFmtId="43">
      <sharedItems containsSemiMixedTypes="0" containsString="0" containsNumber="1" containsInteger="1" minValue="0" maxValue="212572"/>
    </cacheField>
    <cacheField name="SEDE 18 - CENTRO DE MEMORIA, PAZ Y RECONCILIACIÓN " numFmtId="43">
      <sharedItems containsSemiMixedTypes="0" containsString="0" containsNumber="1" containsInteger="1" minValue="0" maxValue="241746"/>
    </cacheField>
    <cacheField name="SEDE 19 - CENTRO DE ENCUENTRO BOSA " numFmtId="43">
      <sharedItems containsSemiMixedTypes="0" containsString="0" containsNumber="1" containsInteger="1" minValue="0" maxValue="212572"/>
    </cacheField>
    <cacheField name="SEDE 20 - CENTRO DE ENCUENTRO CHAPINERO " numFmtId="43">
      <sharedItems containsSemiMixedTypes="0" containsString="0" containsNumber="1" containsInteger="1" minValue="0" maxValue="725238"/>
    </cacheField>
    <cacheField name="SEDE 21 - CENTRO DE ENCUENTRO CIUDAD BOLIVAR " numFmtId="43">
      <sharedItems containsSemiMixedTypes="0" containsString="0" containsNumber="1" containsInteger="1" minValue="0" maxValue="212572"/>
    </cacheField>
    <cacheField name="SEDE 22 - CENTRO DE ENCUENTRO KENNEDY PATIO BONITO " numFmtId="43">
      <sharedItems containsSemiMixedTypes="0" containsString="0" containsNumber="1" containsInteger="1" minValue="0" maxValue="212572"/>
    </cacheField>
    <cacheField name="SEDE 23 - CENTRO DE ENCUENTRO RAFAEL URIBE " numFmtId="43">
      <sharedItems containsSemiMixedTypes="0" containsString="0" containsNumber="1" containsInteger="1" minValue="0" maxValue="220643"/>
    </cacheField>
    <cacheField name="SEDE 24 - CENTRO DE ENCUENTRO SUBA " numFmtId="43">
      <sharedItems containsSemiMixedTypes="0" containsString="0" containsNumber="1" containsInteger="1" minValue="0" maxValue="241746"/>
    </cacheField>
    <cacheField name="SEDE 25 - SEDE ALTERNA TEQUENDAMA" numFmtId="43">
      <sharedItems containsSemiMixedTypes="0" containsString="0" containsNumber="1" containsInteger="1" minValue="0" maxValue="303122" count="30">
        <n v="0"/>
        <n v="5268"/>
        <n v="87599"/>
        <n v="28907"/>
        <n v="29154"/>
        <n v="12927"/>
        <n v="10489"/>
        <n v="4304"/>
        <n v="3771"/>
        <n v="3446"/>
        <n v="1010"/>
        <n v="635"/>
        <n v="3796"/>
        <n v="8148"/>
        <n v="1559"/>
        <n v="13298"/>
        <n v="73548"/>
        <n v="303122"/>
        <n v="212572"/>
        <n v="49380"/>
        <n v="29670"/>
        <n v="24742"/>
        <n v="90402"/>
        <n v="1118"/>
        <n v="23085"/>
        <n v="22526"/>
        <n v="5058"/>
        <n v="45199"/>
        <n v="46869"/>
        <n v="57913"/>
      </sharedItems>
    </cacheField>
    <cacheField name="RUBRO" numFmtId="0">
      <sharedItems count="42">
        <s v="O2120201003053532103 Jabones líquidos para lavar"/>
        <s v="O2120201003053532101 Jabones en pasta para lavar"/>
        <s v="O2120201003053532104 Jabones industriales"/>
        <s v="O2120201003053532105 Jabones de tocador"/>
        <s v="O2120201003043466401 Desinfectantes"/>
        <s v="O2120201003033335004 Varsol-disolvente núm. 4"/>
        <s v="O2120201003053532201 Detergentes en polvo"/>
        <s v="O2120201003053532204 Preparaciones para limpiar vidrios"/>
        <s v="O2120201003043424014 Hipoclorito de sodio"/>
        <s v="O2120201003053533202 Ceras para pisos"/>
        <s v="O2120201003053549945 Productos químicos especiales para tratamiento de pisos"/>
        <s v="O2120201003053533102 Purificadores líquidos de ambiente"/>
        <s v="O2120201003033335001 Solventes para insecticida"/>
        <s v="O2120201002072792104 Fieltros de algodón"/>
        <s v="O2120201002072719009 Paños absorbentes desechables para uso doméstico"/>
        <s v="O2120201004024291231 Esponjas y esponjillas metálicas"/>
        <s v="O2120201003083899302 Escobas"/>
        <s v="O2120201004024299201 Mangos metálicos"/>
        <s v="O2120201003083899303 Cepillos para lavar o fregar"/>
        <s v="O2120201002072732007 Mechas para trapero"/>
        <s v="O2120201003063641001 Bolsas de material plástico sin impresión"/>
        <s v="O2120201002082823803 Guantes de fibras artificiales y sintéticas"/>
        <s v="O2120201003023213101 Papel del tipo utilizado para papel higiénico"/>
        <s v="O2120201003023219304 Toallas de papel"/>
        <s v="O2120201003023219303 Pañuelos de papel"/>
        <s v="O2120201003023219907 Vasos de papel o cartón"/>
        <s v="O2120201003013191409 Aplicadores, bajalenguas y otros para usos higiénicos, de madera"/>
        <s v="O2120201003023213102 Papel para servilletas, toallas y similares"/>
        <s v="O2120201002072719007 Filtros de material textil, para usos técnicos e industriales"/>
        <s v="O2120201003073719199 Envases n.c.p. de vidrio"/>
        <s v="O2120201002032381302 Café molido"/>
        <s v="O2120201002032382103 Café instantáneo aglomerado o atomizado"/>
        <s v="O2120201002032352001 Azúcar refinada"/>
        <s v="O2120201002032399921 Productos aromáticos diversos"/>
        <s v="O2120201002032391101 Té elaborado"/>
        <s v="O2120201002042441001 Agua purificada (envasada)"/>
        <s v="O2120201003063694016 Recogedores plásticos de basura"/>
        <s v="O21202020070373122 Servicios de arrendamiento o de alquiler de maquinaria y equipo de construcción sin operario"/>
        <s v="O2120201003073719305 Vasos y jarros de vidrio"/>
        <s v="O2120201003073722101 Vajillas de loza-pedernal"/>
        <s v="O2120201003063694012 Recipientes de material plástico-canecas para la basura"/>
        <s v="O21202020070373230 Servicios de arrendamiento sin opción de compra de muebles y otros aparatos doméstico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
  <r>
    <x v="0"/>
    <x v="0"/>
    <x v="0"/>
    <x v="0"/>
    <x v="0"/>
    <x v="0"/>
    <n v="26395"/>
    <n v="0"/>
    <n v="17596"/>
    <x v="0"/>
    <n v="26395"/>
    <n v="0"/>
    <n v="0"/>
    <n v="0"/>
    <n v="0"/>
    <n v="17596"/>
    <n v="26395"/>
    <n v="35193"/>
    <n v="0"/>
    <n v="0"/>
    <n v="0"/>
    <n v="0"/>
    <n v="26395"/>
    <n v="0"/>
    <x v="0"/>
    <x v="0"/>
  </r>
  <r>
    <x v="1"/>
    <x v="1"/>
    <x v="1"/>
    <x v="0"/>
    <x v="1"/>
    <x v="1"/>
    <n v="5268"/>
    <n v="0"/>
    <n v="5268"/>
    <x v="1"/>
    <n v="3512"/>
    <n v="0"/>
    <n v="5268"/>
    <n v="0"/>
    <n v="0"/>
    <n v="0"/>
    <n v="5268"/>
    <n v="0"/>
    <n v="0"/>
    <n v="3512"/>
    <n v="0"/>
    <n v="0"/>
    <n v="5268"/>
    <n v="0"/>
    <x v="1"/>
    <x v="1"/>
  </r>
  <r>
    <x v="2"/>
    <x v="2"/>
    <x v="2"/>
    <x v="0"/>
    <x v="2"/>
    <x v="0"/>
    <n v="0"/>
    <n v="0"/>
    <n v="0"/>
    <x v="2"/>
    <n v="0"/>
    <n v="7193"/>
    <n v="4795"/>
    <n v="0"/>
    <n v="0"/>
    <n v="0"/>
    <n v="7193"/>
    <n v="0"/>
    <n v="0"/>
    <n v="0"/>
    <n v="0"/>
    <n v="0"/>
    <n v="0"/>
    <n v="0"/>
    <x v="0"/>
    <x v="2"/>
  </r>
  <r>
    <x v="3"/>
    <x v="3"/>
    <x v="3"/>
    <x v="0"/>
    <x v="2"/>
    <x v="0"/>
    <n v="4200"/>
    <n v="0"/>
    <n v="4200"/>
    <x v="3"/>
    <n v="4200"/>
    <n v="0"/>
    <n v="0"/>
    <n v="0"/>
    <n v="0"/>
    <n v="0"/>
    <n v="4200"/>
    <n v="0"/>
    <n v="0"/>
    <n v="0"/>
    <n v="0"/>
    <n v="0"/>
    <n v="2800"/>
    <n v="0"/>
    <x v="0"/>
    <x v="3"/>
  </r>
  <r>
    <x v="4"/>
    <x v="4"/>
    <x v="4"/>
    <x v="0"/>
    <x v="2"/>
    <x v="0"/>
    <n v="0"/>
    <n v="0"/>
    <n v="0"/>
    <x v="4"/>
    <n v="40876"/>
    <n v="0"/>
    <n v="20438"/>
    <n v="0"/>
    <n v="15328"/>
    <n v="0"/>
    <n v="20438"/>
    <n v="10219"/>
    <n v="0"/>
    <n v="0"/>
    <n v="0"/>
    <n v="0"/>
    <n v="10219"/>
    <n v="0"/>
    <x v="0"/>
    <x v="4"/>
  </r>
  <r>
    <x v="5"/>
    <x v="5"/>
    <x v="5"/>
    <x v="0"/>
    <x v="2"/>
    <x v="0"/>
    <n v="0"/>
    <n v="0"/>
    <n v="19565"/>
    <x v="4"/>
    <n v="0"/>
    <n v="0"/>
    <n v="0"/>
    <n v="0"/>
    <n v="0"/>
    <n v="19565"/>
    <n v="19565"/>
    <n v="26086"/>
    <n v="0"/>
    <n v="0"/>
    <n v="0"/>
    <n v="0"/>
    <n v="0"/>
    <n v="0"/>
    <x v="0"/>
    <x v="5"/>
  </r>
  <r>
    <x v="6"/>
    <x v="4"/>
    <x v="2"/>
    <x v="0"/>
    <x v="2"/>
    <x v="0"/>
    <n v="11944"/>
    <n v="0"/>
    <n v="11944"/>
    <x v="5"/>
    <n v="0"/>
    <n v="11944"/>
    <n v="11944"/>
    <n v="0"/>
    <n v="0"/>
    <n v="0"/>
    <n v="11944"/>
    <n v="11944"/>
    <n v="0"/>
    <n v="0"/>
    <n v="0"/>
    <n v="0"/>
    <n v="7962"/>
    <n v="0"/>
    <x v="0"/>
    <x v="6"/>
  </r>
  <r>
    <x v="7"/>
    <x v="6"/>
    <x v="6"/>
    <x v="0"/>
    <x v="2"/>
    <x v="0"/>
    <n v="37345"/>
    <n v="0"/>
    <n v="37345"/>
    <x v="4"/>
    <n v="0"/>
    <n v="37345"/>
    <n v="18672"/>
    <n v="0"/>
    <n v="0"/>
    <n v="37345"/>
    <n v="18672"/>
    <n v="9336"/>
    <n v="0"/>
    <n v="18672"/>
    <n v="0"/>
    <n v="0"/>
    <n v="0"/>
    <n v="0"/>
    <x v="0"/>
    <x v="4"/>
  </r>
  <r>
    <x v="8"/>
    <x v="4"/>
    <x v="2"/>
    <x v="0"/>
    <x v="2"/>
    <x v="0"/>
    <n v="0"/>
    <n v="0"/>
    <n v="17520"/>
    <x v="4"/>
    <n v="0"/>
    <n v="29200"/>
    <n v="29200"/>
    <n v="29200"/>
    <n v="26280"/>
    <n v="0"/>
    <n v="58399"/>
    <n v="17520"/>
    <n v="116799"/>
    <n v="29200"/>
    <n v="87599"/>
    <n v="0"/>
    <n v="29200"/>
    <n v="72999"/>
    <x v="2"/>
    <x v="4"/>
  </r>
  <r>
    <x v="9"/>
    <x v="7"/>
    <x v="2"/>
    <x v="0"/>
    <x v="2"/>
    <x v="0"/>
    <n v="19849"/>
    <n v="0"/>
    <n v="19849"/>
    <x v="6"/>
    <n v="19849"/>
    <n v="0"/>
    <n v="0"/>
    <n v="0"/>
    <n v="11910"/>
    <n v="0"/>
    <n v="0"/>
    <n v="0"/>
    <n v="0"/>
    <n v="0"/>
    <n v="0"/>
    <n v="0"/>
    <n v="0"/>
    <n v="0"/>
    <x v="0"/>
    <x v="7"/>
  </r>
  <r>
    <x v="10"/>
    <x v="8"/>
    <x v="7"/>
    <x v="0"/>
    <x v="3"/>
    <x v="2"/>
    <n v="19271"/>
    <n v="19271"/>
    <n v="38543"/>
    <x v="7"/>
    <n v="19271"/>
    <n v="19271"/>
    <n v="19271"/>
    <n v="0"/>
    <n v="19271"/>
    <n v="19271"/>
    <n v="19271"/>
    <n v="38543"/>
    <n v="0"/>
    <n v="0"/>
    <n v="0"/>
    <n v="0"/>
    <n v="14454"/>
    <n v="0"/>
    <x v="3"/>
    <x v="8"/>
  </r>
  <r>
    <x v="11"/>
    <x v="9"/>
    <x v="2"/>
    <x v="0"/>
    <x v="2"/>
    <x v="0"/>
    <n v="0"/>
    <n v="83912"/>
    <n v="0"/>
    <x v="8"/>
    <n v="0"/>
    <n v="67130"/>
    <n v="0"/>
    <n v="0"/>
    <n v="0"/>
    <n v="0"/>
    <n v="67130"/>
    <n v="67130"/>
    <n v="0"/>
    <n v="50347"/>
    <n v="0"/>
    <n v="0"/>
    <n v="0"/>
    <n v="0"/>
    <x v="0"/>
    <x v="9"/>
  </r>
  <r>
    <x v="12"/>
    <x v="10"/>
    <x v="8"/>
    <x v="0"/>
    <x v="2"/>
    <x v="0"/>
    <n v="0"/>
    <n v="0"/>
    <n v="58309"/>
    <x v="9"/>
    <n v="0"/>
    <n v="116617"/>
    <n v="0"/>
    <n v="145772"/>
    <n v="58309"/>
    <n v="58309"/>
    <n v="58309"/>
    <n v="116617"/>
    <n v="0"/>
    <n v="29154"/>
    <n v="0"/>
    <n v="0"/>
    <n v="0"/>
    <n v="0"/>
    <x v="4"/>
    <x v="10"/>
  </r>
  <r>
    <x v="13"/>
    <x v="11"/>
    <x v="9"/>
    <x v="0"/>
    <x v="2"/>
    <x v="0"/>
    <n v="0"/>
    <n v="0"/>
    <n v="0"/>
    <x v="10"/>
    <n v="0"/>
    <n v="63929"/>
    <n v="0"/>
    <n v="79912"/>
    <n v="47947"/>
    <n v="47947"/>
    <n v="47947"/>
    <n v="31965"/>
    <n v="0"/>
    <n v="0"/>
    <n v="0"/>
    <n v="0"/>
    <n v="0"/>
    <n v="0"/>
    <x v="0"/>
    <x v="9"/>
  </r>
  <r>
    <x v="14"/>
    <x v="4"/>
    <x v="10"/>
    <x v="0"/>
    <x v="2"/>
    <x v="0"/>
    <n v="13176"/>
    <n v="13176"/>
    <n v="13176"/>
    <x v="11"/>
    <n v="13176"/>
    <n v="13176"/>
    <n v="0"/>
    <n v="0"/>
    <n v="13176"/>
    <n v="13176"/>
    <n v="13176"/>
    <n v="13176"/>
    <n v="0"/>
    <n v="0"/>
    <n v="0"/>
    <n v="0"/>
    <n v="0"/>
    <n v="0"/>
    <x v="0"/>
    <x v="10"/>
  </r>
  <r>
    <x v="15"/>
    <x v="12"/>
    <x v="2"/>
    <x v="0"/>
    <x v="2"/>
    <x v="0"/>
    <n v="0"/>
    <n v="0"/>
    <n v="19390"/>
    <x v="12"/>
    <n v="19390"/>
    <n v="0"/>
    <n v="19390"/>
    <n v="0"/>
    <n v="19390"/>
    <n v="0"/>
    <n v="19390"/>
    <n v="38780"/>
    <n v="0"/>
    <n v="0"/>
    <n v="0"/>
    <n v="0"/>
    <n v="12927"/>
    <n v="0"/>
    <x v="5"/>
    <x v="10"/>
  </r>
  <r>
    <x v="8"/>
    <x v="4"/>
    <x v="2"/>
    <x v="0"/>
    <x v="4"/>
    <x v="3"/>
    <n v="0"/>
    <n v="0"/>
    <n v="42501"/>
    <x v="4"/>
    <n v="0"/>
    <n v="0"/>
    <n v="0"/>
    <n v="0"/>
    <n v="0"/>
    <n v="0"/>
    <n v="42501"/>
    <n v="0"/>
    <n v="0"/>
    <n v="0"/>
    <n v="0"/>
    <n v="0"/>
    <n v="0"/>
    <n v="0"/>
    <x v="0"/>
    <x v="5"/>
  </r>
  <r>
    <x v="16"/>
    <x v="13"/>
    <x v="11"/>
    <x v="0"/>
    <x v="2"/>
    <x v="0"/>
    <n v="31467"/>
    <n v="0"/>
    <n v="10489"/>
    <x v="13"/>
    <n v="15733"/>
    <n v="15733"/>
    <n v="15733"/>
    <n v="0"/>
    <n v="15733"/>
    <n v="0"/>
    <n v="15733"/>
    <n v="31467"/>
    <n v="0"/>
    <n v="31467"/>
    <n v="0"/>
    <n v="0"/>
    <n v="10489"/>
    <n v="0"/>
    <x v="6"/>
    <x v="11"/>
  </r>
  <r>
    <x v="17"/>
    <x v="4"/>
    <x v="12"/>
    <x v="0"/>
    <x v="2"/>
    <x v="0"/>
    <n v="0"/>
    <n v="0"/>
    <n v="13990"/>
    <x v="14"/>
    <n v="13990"/>
    <n v="41971"/>
    <n v="13990"/>
    <n v="13990"/>
    <n v="13990"/>
    <n v="13990"/>
    <n v="13990"/>
    <n v="0"/>
    <n v="0"/>
    <n v="104928"/>
    <n v="0"/>
    <n v="0"/>
    <n v="0"/>
    <n v="0"/>
    <x v="0"/>
    <x v="11"/>
  </r>
  <r>
    <x v="8"/>
    <x v="4"/>
    <x v="2"/>
    <x v="0"/>
    <x v="2"/>
    <x v="0"/>
    <n v="0"/>
    <n v="0"/>
    <n v="0"/>
    <x v="4"/>
    <n v="0"/>
    <n v="0"/>
    <n v="0"/>
    <n v="0"/>
    <n v="0"/>
    <n v="0"/>
    <n v="0"/>
    <n v="0"/>
    <n v="0"/>
    <n v="0"/>
    <n v="0"/>
    <n v="0"/>
    <n v="0"/>
    <n v="0"/>
    <x v="0"/>
    <x v="12"/>
  </r>
  <r>
    <x v="18"/>
    <x v="4"/>
    <x v="2"/>
    <x v="0"/>
    <x v="2"/>
    <x v="0"/>
    <n v="0"/>
    <n v="0"/>
    <n v="0"/>
    <x v="4"/>
    <n v="0"/>
    <n v="0"/>
    <n v="0"/>
    <n v="0"/>
    <n v="0"/>
    <n v="0"/>
    <n v="0"/>
    <n v="0"/>
    <n v="0"/>
    <n v="0"/>
    <n v="0"/>
    <n v="0"/>
    <n v="0"/>
    <n v="0"/>
    <x v="0"/>
    <x v="12"/>
  </r>
  <r>
    <x v="19"/>
    <x v="14"/>
    <x v="2"/>
    <x v="0"/>
    <x v="2"/>
    <x v="4"/>
    <n v="4647"/>
    <n v="0"/>
    <n v="4647"/>
    <x v="15"/>
    <n v="4647"/>
    <n v="4647"/>
    <n v="2323"/>
    <n v="0"/>
    <n v="4647"/>
    <n v="0"/>
    <n v="4647"/>
    <n v="5809"/>
    <n v="0"/>
    <n v="0"/>
    <n v="0"/>
    <n v="0"/>
    <n v="0"/>
    <n v="0"/>
    <x v="0"/>
    <x v="13"/>
  </r>
  <r>
    <x v="20"/>
    <x v="15"/>
    <x v="2"/>
    <x v="0"/>
    <x v="2"/>
    <x v="0"/>
    <n v="0"/>
    <n v="0"/>
    <n v="2869"/>
    <x v="16"/>
    <n v="2869"/>
    <n v="0"/>
    <n v="2869"/>
    <n v="0"/>
    <n v="2869"/>
    <n v="0"/>
    <n v="2869"/>
    <n v="0"/>
    <n v="0"/>
    <n v="0"/>
    <n v="0"/>
    <n v="0"/>
    <n v="0"/>
    <n v="0"/>
    <x v="0"/>
    <x v="13"/>
  </r>
  <r>
    <x v="8"/>
    <x v="4"/>
    <x v="2"/>
    <x v="0"/>
    <x v="2"/>
    <x v="0"/>
    <n v="0"/>
    <n v="0"/>
    <n v="0"/>
    <x v="4"/>
    <n v="0"/>
    <n v="0"/>
    <n v="0"/>
    <n v="0"/>
    <n v="0"/>
    <n v="0"/>
    <n v="0"/>
    <n v="0"/>
    <n v="0"/>
    <n v="0"/>
    <n v="0"/>
    <n v="0"/>
    <n v="0"/>
    <n v="0"/>
    <x v="7"/>
    <x v="13"/>
  </r>
  <r>
    <x v="21"/>
    <x v="4"/>
    <x v="2"/>
    <x v="0"/>
    <x v="2"/>
    <x v="0"/>
    <n v="0"/>
    <n v="0"/>
    <n v="0"/>
    <x v="4"/>
    <n v="0"/>
    <n v="0"/>
    <n v="0"/>
    <n v="0"/>
    <n v="0"/>
    <n v="0"/>
    <n v="0"/>
    <n v="0"/>
    <n v="0"/>
    <n v="0"/>
    <n v="0"/>
    <n v="0"/>
    <n v="0"/>
    <n v="0"/>
    <x v="0"/>
    <x v="13"/>
  </r>
  <r>
    <x v="8"/>
    <x v="4"/>
    <x v="2"/>
    <x v="0"/>
    <x v="2"/>
    <x v="0"/>
    <n v="0"/>
    <n v="0"/>
    <n v="0"/>
    <x v="4"/>
    <n v="0"/>
    <n v="0"/>
    <n v="0"/>
    <n v="0"/>
    <n v="0"/>
    <n v="0"/>
    <n v="0"/>
    <n v="0"/>
    <n v="0"/>
    <n v="0"/>
    <n v="0"/>
    <n v="0"/>
    <n v="0"/>
    <n v="0"/>
    <x v="0"/>
    <x v="13"/>
  </r>
  <r>
    <x v="22"/>
    <x v="16"/>
    <x v="13"/>
    <x v="0"/>
    <x v="5"/>
    <x v="5"/>
    <n v="0"/>
    <n v="0"/>
    <n v="2690"/>
    <x v="4"/>
    <n v="10760"/>
    <n v="0"/>
    <n v="5380"/>
    <n v="0"/>
    <n v="5380"/>
    <n v="0"/>
    <n v="5380"/>
    <n v="0"/>
    <n v="0"/>
    <n v="0"/>
    <n v="0"/>
    <n v="0"/>
    <n v="2690"/>
    <n v="0"/>
    <x v="0"/>
    <x v="13"/>
  </r>
  <r>
    <x v="23"/>
    <x v="17"/>
    <x v="14"/>
    <x v="0"/>
    <x v="2"/>
    <x v="6"/>
    <n v="0"/>
    <n v="0"/>
    <n v="2869"/>
    <x v="4"/>
    <n v="0"/>
    <n v="0"/>
    <n v="0"/>
    <n v="0"/>
    <n v="5739"/>
    <n v="0"/>
    <n v="5739"/>
    <n v="0"/>
    <n v="0"/>
    <n v="0"/>
    <n v="0"/>
    <n v="0"/>
    <n v="0"/>
    <n v="0"/>
    <x v="0"/>
    <x v="13"/>
  </r>
  <r>
    <x v="24"/>
    <x v="18"/>
    <x v="15"/>
    <x v="0"/>
    <x v="6"/>
    <x v="0"/>
    <n v="10057"/>
    <n v="0"/>
    <n v="0"/>
    <x v="4"/>
    <n v="0"/>
    <n v="0"/>
    <n v="5029"/>
    <n v="5029"/>
    <n v="5029"/>
    <n v="0"/>
    <n v="5029"/>
    <n v="6286"/>
    <n v="0"/>
    <n v="3771"/>
    <n v="0"/>
    <n v="0"/>
    <n v="5029"/>
    <n v="0"/>
    <x v="8"/>
    <x v="14"/>
  </r>
  <r>
    <x v="25"/>
    <x v="4"/>
    <x v="2"/>
    <x v="0"/>
    <x v="2"/>
    <x v="0"/>
    <n v="0"/>
    <n v="0"/>
    <n v="0"/>
    <x v="4"/>
    <n v="0"/>
    <n v="0"/>
    <n v="0"/>
    <n v="0"/>
    <n v="0"/>
    <n v="0"/>
    <n v="0"/>
    <n v="0"/>
    <n v="0"/>
    <n v="0"/>
    <n v="0"/>
    <n v="0"/>
    <n v="0"/>
    <n v="0"/>
    <x v="9"/>
    <x v="14"/>
  </r>
  <r>
    <x v="26"/>
    <x v="4"/>
    <x v="16"/>
    <x v="0"/>
    <x v="2"/>
    <x v="0"/>
    <n v="4821"/>
    <n v="0"/>
    <n v="2411"/>
    <x v="4"/>
    <n v="0"/>
    <n v="0"/>
    <n v="2411"/>
    <n v="0"/>
    <n v="2411"/>
    <n v="0"/>
    <n v="0"/>
    <n v="2411"/>
    <n v="0"/>
    <n v="0"/>
    <n v="0"/>
    <n v="0"/>
    <n v="0"/>
    <n v="0"/>
    <x v="0"/>
    <x v="15"/>
  </r>
  <r>
    <x v="27"/>
    <x v="19"/>
    <x v="2"/>
    <x v="0"/>
    <x v="2"/>
    <x v="0"/>
    <n v="0"/>
    <n v="0"/>
    <n v="505"/>
    <x v="4"/>
    <n v="505"/>
    <n v="0"/>
    <n v="505"/>
    <n v="0"/>
    <n v="505"/>
    <n v="0"/>
    <n v="0"/>
    <n v="0"/>
    <n v="0"/>
    <n v="0"/>
    <n v="0"/>
    <n v="0"/>
    <n v="0"/>
    <n v="0"/>
    <x v="10"/>
    <x v="15"/>
  </r>
  <r>
    <x v="27"/>
    <x v="4"/>
    <x v="2"/>
    <x v="0"/>
    <x v="7"/>
    <x v="0"/>
    <n v="0"/>
    <n v="0"/>
    <n v="1010"/>
    <x v="4"/>
    <n v="2021"/>
    <n v="1263"/>
    <n v="1010"/>
    <n v="0"/>
    <n v="1010"/>
    <n v="0"/>
    <n v="0"/>
    <n v="0"/>
    <n v="0"/>
    <n v="0"/>
    <n v="0"/>
    <n v="0"/>
    <n v="0"/>
    <n v="0"/>
    <x v="0"/>
    <x v="15"/>
  </r>
  <r>
    <x v="28"/>
    <x v="20"/>
    <x v="2"/>
    <x v="0"/>
    <x v="2"/>
    <x v="0"/>
    <n v="0"/>
    <n v="0"/>
    <n v="847"/>
    <x v="4"/>
    <n v="0"/>
    <n v="1694"/>
    <n v="423"/>
    <n v="0"/>
    <n v="0"/>
    <n v="0"/>
    <n v="0"/>
    <n v="0"/>
    <n v="0"/>
    <n v="0"/>
    <n v="0"/>
    <n v="0"/>
    <n v="0"/>
    <n v="0"/>
    <x v="11"/>
    <x v="15"/>
  </r>
  <r>
    <x v="29"/>
    <x v="21"/>
    <x v="2"/>
    <x v="0"/>
    <x v="8"/>
    <x v="0"/>
    <n v="0"/>
    <n v="0"/>
    <n v="388"/>
    <x v="4"/>
    <n v="388"/>
    <n v="388"/>
    <n v="388"/>
    <n v="0"/>
    <n v="388"/>
    <n v="0"/>
    <n v="0"/>
    <n v="194"/>
    <n v="0"/>
    <n v="0"/>
    <n v="0"/>
    <n v="0"/>
    <n v="0"/>
    <n v="0"/>
    <x v="0"/>
    <x v="15"/>
  </r>
  <r>
    <x v="30"/>
    <x v="4"/>
    <x v="2"/>
    <x v="0"/>
    <x v="2"/>
    <x v="0"/>
    <n v="15183"/>
    <n v="0"/>
    <n v="0"/>
    <x v="17"/>
    <n v="0"/>
    <n v="0"/>
    <n v="0"/>
    <n v="0"/>
    <n v="5694"/>
    <n v="0"/>
    <n v="0"/>
    <n v="0"/>
    <n v="0"/>
    <n v="0"/>
    <n v="0"/>
    <n v="0"/>
    <n v="0"/>
    <n v="0"/>
    <x v="12"/>
    <x v="16"/>
  </r>
  <r>
    <x v="8"/>
    <x v="4"/>
    <x v="2"/>
    <x v="0"/>
    <x v="2"/>
    <x v="0"/>
    <n v="0"/>
    <n v="0"/>
    <n v="0"/>
    <x v="4"/>
    <n v="0"/>
    <n v="0"/>
    <n v="0"/>
    <n v="0"/>
    <n v="4049"/>
    <n v="0"/>
    <n v="0"/>
    <n v="0"/>
    <n v="0"/>
    <n v="0"/>
    <n v="0"/>
    <n v="0"/>
    <n v="0"/>
    <n v="0"/>
    <x v="0"/>
    <x v="16"/>
  </r>
  <r>
    <x v="8"/>
    <x v="4"/>
    <x v="2"/>
    <x v="0"/>
    <x v="2"/>
    <x v="0"/>
    <n v="0"/>
    <n v="0"/>
    <n v="0"/>
    <x v="4"/>
    <n v="0"/>
    <n v="0"/>
    <n v="0"/>
    <n v="0"/>
    <n v="0"/>
    <n v="0"/>
    <n v="0"/>
    <n v="0"/>
    <n v="0"/>
    <n v="0"/>
    <n v="0"/>
    <n v="0"/>
    <n v="0"/>
    <n v="0"/>
    <x v="0"/>
    <x v="16"/>
  </r>
  <r>
    <x v="8"/>
    <x v="4"/>
    <x v="2"/>
    <x v="0"/>
    <x v="2"/>
    <x v="0"/>
    <n v="0"/>
    <n v="0"/>
    <n v="0"/>
    <x v="4"/>
    <n v="0"/>
    <n v="0"/>
    <n v="0"/>
    <n v="0"/>
    <n v="0"/>
    <n v="0"/>
    <n v="0"/>
    <n v="0"/>
    <n v="0"/>
    <n v="0"/>
    <n v="0"/>
    <n v="0"/>
    <n v="0"/>
    <n v="0"/>
    <x v="0"/>
    <x v="16"/>
  </r>
  <r>
    <x v="8"/>
    <x v="4"/>
    <x v="2"/>
    <x v="0"/>
    <x v="2"/>
    <x v="0"/>
    <n v="0"/>
    <n v="0"/>
    <n v="0"/>
    <x v="4"/>
    <n v="0"/>
    <n v="5810"/>
    <n v="0"/>
    <n v="2905"/>
    <n v="0"/>
    <n v="0"/>
    <n v="0"/>
    <n v="0"/>
    <n v="0"/>
    <n v="0"/>
    <n v="0"/>
    <n v="0"/>
    <n v="0"/>
    <n v="0"/>
    <x v="0"/>
    <x v="17"/>
  </r>
  <r>
    <x v="8"/>
    <x v="4"/>
    <x v="2"/>
    <x v="0"/>
    <x v="2"/>
    <x v="0"/>
    <n v="0"/>
    <n v="0"/>
    <n v="0"/>
    <x v="4"/>
    <n v="0"/>
    <n v="0"/>
    <n v="0"/>
    <n v="0"/>
    <n v="0"/>
    <n v="0"/>
    <n v="0"/>
    <n v="5535"/>
    <n v="0"/>
    <n v="0"/>
    <n v="0"/>
    <n v="0"/>
    <n v="0"/>
    <n v="0"/>
    <x v="0"/>
    <x v="18"/>
  </r>
  <r>
    <x v="8"/>
    <x v="4"/>
    <x v="2"/>
    <x v="0"/>
    <x v="2"/>
    <x v="0"/>
    <n v="0"/>
    <n v="0"/>
    <n v="0"/>
    <x v="4"/>
    <n v="0"/>
    <n v="0"/>
    <n v="0"/>
    <n v="0"/>
    <n v="0"/>
    <n v="0"/>
    <n v="0"/>
    <n v="0"/>
    <n v="0"/>
    <n v="0"/>
    <n v="0"/>
    <n v="0"/>
    <n v="0"/>
    <n v="0"/>
    <x v="0"/>
    <x v="18"/>
  </r>
  <r>
    <x v="8"/>
    <x v="4"/>
    <x v="2"/>
    <x v="0"/>
    <x v="2"/>
    <x v="0"/>
    <n v="0"/>
    <n v="0"/>
    <n v="0"/>
    <x v="4"/>
    <n v="0"/>
    <n v="0"/>
    <n v="0"/>
    <n v="0"/>
    <n v="0"/>
    <n v="0"/>
    <n v="0"/>
    <n v="0"/>
    <n v="0"/>
    <n v="0"/>
    <n v="0"/>
    <n v="0"/>
    <n v="0"/>
    <n v="0"/>
    <x v="13"/>
    <x v="19"/>
  </r>
  <r>
    <x v="8"/>
    <x v="4"/>
    <x v="2"/>
    <x v="0"/>
    <x v="2"/>
    <x v="0"/>
    <n v="0"/>
    <n v="0"/>
    <n v="0"/>
    <x v="18"/>
    <n v="0"/>
    <n v="0"/>
    <n v="0"/>
    <n v="0"/>
    <n v="0"/>
    <n v="0"/>
    <n v="0"/>
    <n v="0"/>
    <n v="0"/>
    <n v="0"/>
    <n v="0"/>
    <n v="0"/>
    <n v="0"/>
    <n v="0"/>
    <x v="0"/>
    <x v="19"/>
  </r>
  <r>
    <x v="31"/>
    <x v="22"/>
    <x v="17"/>
    <x v="0"/>
    <x v="2"/>
    <x v="7"/>
    <n v="0"/>
    <n v="0"/>
    <n v="0"/>
    <x v="19"/>
    <n v="41322"/>
    <n v="41322"/>
    <n v="0"/>
    <n v="0"/>
    <n v="20661"/>
    <n v="30991"/>
    <n v="20661"/>
    <n v="0"/>
    <n v="0"/>
    <n v="5165"/>
    <n v="0"/>
    <n v="0"/>
    <n v="0"/>
    <n v="0"/>
    <x v="0"/>
    <x v="19"/>
  </r>
  <r>
    <x v="8"/>
    <x v="4"/>
    <x v="2"/>
    <x v="0"/>
    <x v="2"/>
    <x v="0"/>
    <n v="0"/>
    <n v="0"/>
    <n v="0"/>
    <x v="4"/>
    <n v="0"/>
    <n v="0"/>
    <n v="0"/>
    <n v="0"/>
    <n v="0"/>
    <n v="0"/>
    <n v="0"/>
    <n v="15494"/>
    <n v="0"/>
    <n v="0"/>
    <n v="0"/>
    <n v="0"/>
    <n v="0"/>
    <n v="0"/>
    <x v="0"/>
    <x v="17"/>
  </r>
  <r>
    <x v="8"/>
    <x v="4"/>
    <x v="2"/>
    <x v="0"/>
    <x v="2"/>
    <x v="0"/>
    <n v="0"/>
    <n v="0"/>
    <n v="0"/>
    <x v="4"/>
    <n v="0"/>
    <n v="0"/>
    <n v="0"/>
    <n v="0"/>
    <n v="0"/>
    <n v="0"/>
    <n v="0"/>
    <n v="0"/>
    <n v="0"/>
    <n v="0"/>
    <n v="0"/>
    <n v="0"/>
    <n v="0"/>
    <n v="0"/>
    <x v="0"/>
    <x v="18"/>
  </r>
  <r>
    <x v="32"/>
    <x v="23"/>
    <x v="2"/>
    <x v="0"/>
    <x v="2"/>
    <x v="0"/>
    <n v="0"/>
    <n v="0"/>
    <n v="0"/>
    <x v="4"/>
    <n v="0"/>
    <n v="0"/>
    <n v="0"/>
    <n v="0"/>
    <n v="0"/>
    <n v="0"/>
    <n v="0"/>
    <n v="0"/>
    <n v="0"/>
    <n v="0"/>
    <n v="0"/>
    <n v="0"/>
    <n v="0"/>
    <n v="0"/>
    <x v="0"/>
    <x v="13"/>
  </r>
  <r>
    <x v="8"/>
    <x v="23"/>
    <x v="2"/>
    <x v="0"/>
    <x v="2"/>
    <x v="0"/>
    <n v="0"/>
    <n v="0"/>
    <n v="0"/>
    <x v="4"/>
    <n v="0"/>
    <n v="0"/>
    <n v="0"/>
    <n v="0"/>
    <n v="0"/>
    <n v="0"/>
    <n v="0"/>
    <n v="0"/>
    <n v="0"/>
    <n v="0"/>
    <n v="0"/>
    <n v="0"/>
    <n v="0"/>
    <n v="0"/>
    <x v="0"/>
    <x v="13"/>
  </r>
  <r>
    <x v="8"/>
    <x v="4"/>
    <x v="2"/>
    <x v="0"/>
    <x v="2"/>
    <x v="0"/>
    <n v="0"/>
    <n v="0"/>
    <n v="0"/>
    <x v="4"/>
    <n v="0"/>
    <n v="0"/>
    <n v="0"/>
    <n v="0"/>
    <n v="0"/>
    <n v="0"/>
    <n v="0"/>
    <n v="0"/>
    <n v="0"/>
    <n v="0"/>
    <n v="0"/>
    <n v="0"/>
    <n v="0"/>
    <n v="0"/>
    <x v="0"/>
    <x v="13"/>
  </r>
  <r>
    <x v="8"/>
    <x v="4"/>
    <x v="2"/>
    <x v="0"/>
    <x v="2"/>
    <x v="0"/>
    <n v="0"/>
    <n v="0"/>
    <n v="0"/>
    <x v="4"/>
    <n v="0"/>
    <n v="0"/>
    <n v="0"/>
    <n v="30067"/>
    <n v="0"/>
    <n v="0"/>
    <n v="0"/>
    <n v="0"/>
    <n v="0"/>
    <n v="0"/>
    <n v="0"/>
    <n v="0"/>
    <n v="0"/>
    <n v="0"/>
    <x v="0"/>
    <x v="13"/>
  </r>
  <r>
    <x v="8"/>
    <x v="4"/>
    <x v="2"/>
    <x v="0"/>
    <x v="2"/>
    <x v="0"/>
    <n v="0"/>
    <n v="0"/>
    <n v="0"/>
    <x v="4"/>
    <n v="0"/>
    <n v="0"/>
    <n v="0"/>
    <n v="3650"/>
    <n v="0"/>
    <n v="0"/>
    <n v="0"/>
    <n v="0"/>
    <n v="0"/>
    <n v="0"/>
    <n v="0"/>
    <n v="0"/>
    <n v="0"/>
    <n v="0"/>
    <x v="0"/>
    <x v="13"/>
  </r>
  <r>
    <x v="33"/>
    <x v="24"/>
    <x v="18"/>
    <x v="0"/>
    <x v="9"/>
    <x v="8"/>
    <n v="0"/>
    <n v="5197"/>
    <n v="7796"/>
    <x v="4"/>
    <n v="7796"/>
    <n v="5197"/>
    <n v="5197"/>
    <n v="2599"/>
    <n v="0"/>
    <n v="7796"/>
    <n v="5197"/>
    <n v="7796"/>
    <n v="7796"/>
    <n v="3118"/>
    <n v="0"/>
    <n v="0"/>
    <n v="0"/>
    <n v="0"/>
    <x v="14"/>
    <x v="20"/>
  </r>
  <r>
    <x v="8"/>
    <x v="4"/>
    <x v="2"/>
    <x v="0"/>
    <x v="2"/>
    <x v="0"/>
    <n v="0"/>
    <n v="0"/>
    <n v="0"/>
    <x v="4"/>
    <n v="0"/>
    <n v="0"/>
    <n v="0"/>
    <n v="0"/>
    <n v="0"/>
    <n v="0"/>
    <n v="0"/>
    <n v="0"/>
    <n v="0"/>
    <n v="0"/>
    <n v="0"/>
    <n v="0"/>
    <n v="0"/>
    <n v="0"/>
    <x v="0"/>
    <x v="20"/>
  </r>
  <r>
    <x v="8"/>
    <x v="4"/>
    <x v="19"/>
    <x v="0"/>
    <x v="2"/>
    <x v="0"/>
    <n v="17434"/>
    <n v="0"/>
    <n v="17434"/>
    <x v="20"/>
    <n v="17434"/>
    <n v="0"/>
    <n v="11622"/>
    <n v="3487"/>
    <n v="0"/>
    <n v="11622"/>
    <n v="11622"/>
    <n v="11622"/>
    <n v="0"/>
    <n v="5811"/>
    <n v="0"/>
    <n v="0"/>
    <n v="0"/>
    <n v="0"/>
    <x v="0"/>
    <x v="20"/>
  </r>
  <r>
    <x v="34"/>
    <x v="25"/>
    <x v="20"/>
    <x v="0"/>
    <x v="10"/>
    <x v="0"/>
    <n v="26901"/>
    <n v="0"/>
    <n v="26901"/>
    <x v="21"/>
    <n v="26901"/>
    <n v="0"/>
    <n v="13451"/>
    <n v="13451"/>
    <n v="0"/>
    <n v="13451"/>
    <n v="13451"/>
    <n v="0"/>
    <n v="20176"/>
    <n v="8070"/>
    <n v="0"/>
    <n v="0"/>
    <n v="0"/>
    <n v="0"/>
    <x v="0"/>
    <x v="20"/>
  </r>
  <r>
    <x v="35"/>
    <x v="26"/>
    <x v="21"/>
    <x v="0"/>
    <x v="2"/>
    <x v="0"/>
    <n v="0"/>
    <n v="0"/>
    <n v="17060"/>
    <x v="22"/>
    <n v="17060"/>
    <n v="0"/>
    <n v="8530"/>
    <n v="4265"/>
    <n v="0"/>
    <n v="0"/>
    <n v="8530"/>
    <n v="7108"/>
    <n v="0"/>
    <n v="8530"/>
    <n v="0"/>
    <n v="0"/>
    <n v="0"/>
    <n v="0"/>
    <x v="0"/>
    <x v="20"/>
  </r>
  <r>
    <x v="8"/>
    <x v="4"/>
    <x v="2"/>
    <x v="0"/>
    <x v="2"/>
    <x v="0"/>
    <n v="0"/>
    <n v="0"/>
    <n v="0"/>
    <x v="4"/>
    <n v="0"/>
    <n v="0"/>
    <n v="0"/>
    <n v="0"/>
    <n v="0"/>
    <n v="0"/>
    <n v="0"/>
    <n v="0"/>
    <n v="0"/>
    <n v="0"/>
    <n v="0"/>
    <n v="0"/>
    <n v="0"/>
    <n v="0"/>
    <x v="0"/>
    <x v="20"/>
  </r>
  <r>
    <x v="36"/>
    <x v="27"/>
    <x v="22"/>
    <x v="0"/>
    <x v="11"/>
    <x v="0"/>
    <n v="0"/>
    <n v="0"/>
    <n v="0"/>
    <x v="4"/>
    <n v="0"/>
    <n v="0"/>
    <n v="10639"/>
    <n v="0"/>
    <n v="0"/>
    <n v="0"/>
    <n v="0"/>
    <n v="0"/>
    <n v="0"/>
    <n v="13298"/>
    <n v="0"/>
    <n v="0"/>
    <n v="0"/>
    <n v="0"/>
    <x v="15"/>
    <x v="20"/>
  </r>
  <r>
    <x v="8"/>
    <x v="4"/>
    <x v="2"/>
    <x v="0"/>
    <x v="2"/>
    <x v="0"/>
    <n v="0"/>
    <n v="0"/>
    <n v="0"/>
    <x v="4"/>
    <n v="0"/>
    <n v="0"/>
    <n v="0"/>
    <n v="0"/>
    <n v="0"/>
    <n v="0"/>
    <n v="0"/>
    <n v="0"/>
    <n v="0"/>
    <n v="0"/>
    <n v="0"/>
    <n v="0"/>
    <n v="0"/>
    <n v="0"/>
    <x v="0"/>
    <x v="20"/>
  </r>
  <r>
    <x v="8"/>
    <x v="4"/>
    <x v="2"/>
    <x v="0"/>
    <x v="2"/>
    <x v="0"/>
    <n v="0"/>
    <n v="0"/>
    <n v="0"/>
    <x v="4"/>
    <n v="0"/>
    <n v="0"/>
    <n v="0"/>
    <n v="0"/>
    <n v="0"/>
    <n v="0"/>
    <n v="0"/>
    <n v="0"/>
    <n v="0"/>
    <n v="0"/>
    <n v="0"/>
    <n v="0"/>
    <n v="0"/>
    <n v="0"/>
    <x v="0"/>
    <x v="20"/>
  </r>
  <r>
    <x v="8"/>
    <x v="4"/>
    <x v="2"/>
    <x v="0"/>
    <x v="2"/>
    <x v="0"/>
    <n v="0"/>
    <n v="0"/>
    <n v="0"/>
    <x v="4"/>
    <n v="0"/>
    <n v="0"/>
    <n v="0"/>
    <n v="0"/>
    <n v="0"/>
    <n v="0"/>
    <n v="0"/>
    <n v="0"/>
    <n v="0"/>
    <n v="0"/>
    <n v="0"/>
    <n v="0"/>
    <n v="0"/>
    <n v="0"/>
    <x v="0"/>
    <x v="21"/>
  </r>
  <r>
    <x v="8"/>
    <x v="4"/>
    <x v="2"/>
    <x v="0"/>
    <x v="2"/>
    <x v="0"/>
    <n v="0"/>
    <n v="0"/>
    <n v="0"/>
    <x v="4"/>
    <n v="0"/>
    <n v="0"/>
    <n v="0"/>
    <n v="12695"/>
    <n v="0"/>
    <n v="0"/>
    <n v="0"/>
    <n v="0"/>
    <n v="0"/>
    <n v="0"/>
    <n v="0"/>
    <n v="0"/>
    <n v="0"/>
    <n v="0"/>
    <x v="0"/>
    <x v="21"/>
  </r>
  <r>
    <x v="8"/>
    <x v="4"/>
    <x v="2"/>
    <x v="0"/>
    <x v="2"/>
    <x v="0"/>
    <n v="0"/>
    <n v="0"/>
    <n v="0"/>
    <x v="4"/>
    <n v="0"/>
    <n v="0"/>
    <n v="0"/>
    <n v="0"/>
    <n v="0"/>
    <n v="0"/>
    <n v="0"/>
    <n v="0"/>
    <n v="0"/>
    <n v="0"/>
    <n v="0"/>
    <n v="0"/>
    <n v="0"/>
    <n v="0"/>
    <x v="0"/>
    <x v="22"/>
  </r>
  <r>
    <x v="37"/>
    <x v="28"/>
    <x v="23"/>
    <x v="0"/>
    <x v="12"/>
    <x v="0"/>
    <n v="441285"/>
    <n v="0"/>
    <n v="588380"/>
    <x v="23"/>
    <n v="220643"/>
    <n v="73548"/>
    <n v="0"/>
    <n v="73548"/>
    <n v="73548"/>
    <n v="441285"/>
    <n v="110321"/>
    <n v="220643"/>
    <n v="147095"/>
    <n v="220643"/>
    <n v="0"/>
    <n v="0"/>
    <n v="220643"/>
    <n v="36774"/>
    <x v="16"/>
    <x v="22"/>
  </r>
  <r>
    <x v="38"/>
    <x v="29"/>
    <x v="24"/>
    <x v="0"/>
    <x v="2"/>
    <x v="0"/>
    <n v="303122"/>
    <n v="0"/>
    <n v="404163"/>
    <x v="4"/>
    <n v="151561"/>
    <n v="101041"/>
    <n v="0"/>
    <n v="50520"/>
    <n v="0"/>
    <n v="0"/>
    <n v="101041"/>
    <n v="0"/>
    <n v="0"/>
    <n v="0"/>
    <n v="0"/>
    <n v="0"/>
    <n v="0"/>
    <n v="0"/>
    <x v="17"/>
    <x v="23"/>
  </r>
  <r>
    <x v="8"/>
    <x v="4"/>
    <x v="2"/>
    <x v="0"/>
    <x v="2"/>
    <x v="0"/>
    <n v="0"/>
    <n v="0"/>
    <n v="0"/>
    <x v="4"/>
    <n v="0"/>
    <n v="0"/>
    <n v="0"/>
    <n v="0"/>
    <n v="0"/>
    <n v="0"/>
    <n v="0"/>
    <n v="0"/>
    <n v="0"/>
    <n v="0"/>
    <n v="0"/>
    <n v="0"/>
    <n v="0"/>
    <n v="0"/>
    <x v="0"/>
    <x v="23"/>
  </r>
  <r>
    <x v="39"/>
    <x v="4"/>
    <x v="2"/>
    <x v="0"/>
    <x v="2"/>
    <x v="0"/>
    <n v="0"/>
    <n v="0"/>
    <n v="0"/>
    <x v="4"/>
    <n v="0"/>
    <n v="0"/>
    <n v="0"/>
    <n v="0"/>
    <n v="0"/>
    <n v="0"/>
    <n v="0"/>
    <n v="0"/>
    <n v="0"/>
    <n v="0"/>
    <n v="0"/>
    <n v="0"/>
    <n v="0"/>
    <n v="0"/>
    <x v="0"/>
    <x v="24"/>
  </r>
  <r>
    <x v="40"/>
    <x v="30"/>
    <x v="25"/>
    <x v="0"/>
    <x v="2"/>
    <x v="9"/>
    <n v="18603"/>
    <n v="0"/>
    <n v="18603"/>
    <x v="24"/>
    <n v="18603"/>
    <n v="18603"/>
    <n v="9301"/>
    <n v="9301"/>
    <n v="9301"/>
    <n v="0"/>
    <n v="9301"/>
    <n v="116267"/>
    <n v="0"/>
    <n v="46507"/>
    <n v="0"/>
    <n v="0"/>
    <n v="139521"/>
    <n v="93014"/>
    <x v="0"/>
    <x v="25"/>
  </r>
  <r>
    <x v="8"/>
    <x v="4"/>
    <x v="2"/>
    <x v="0"/>
    <x v="2"/>
    <x v="0"/>
    <n v="0"/>
    <n v="0"/>
    <n v="0"/>
    <x v="4"/>
    <n v="0"/>
    <n v="0"/>
    <n v="0"/>
    <n v="0"/>
    <n v="0"/>
    <n v="0"/>
    <n v="0"/>
    <n v="0"/>
    <n v="0"/>
    <n v="0"/>
    <n v="0"/>
    <n v="0"/>
    <n v="0"/>
    <n v="0"/>
    <x v="0"/>
    <x v="25"/>
  </r>
  <r>
    <x v="41"/>
    <x v="31"/>
    <x v="26"/>
    <x v="1"/>
    <x v="13"/>
    <x v="10"/>
    <n v="212572"/>
    <n v="212572"/>
    <n v="212572"/>
    <x v="25"/>
    <n v="212572"/>
    <n v="212572"/>
    <n v="212572"/>
    <n v="212572"/>
    <n v="212572"/>
    <n v="212572"/>
    <n v="212572"/>
    <n v="212572"/>
    <n v="212572"/>
    <n v="212572"/>
    <n v="212572"/>
    <n v="212572"/>
    <n v="0"/>
    <n v="212572"/>
    <x v="18"/>
    <x v="25"/>
  </r>
  <r>
    <x v="42"/>
    <x v="4"/>
    <x v="27"/>
    <x v="0"/>
    <x v="14"/>
    <x v="11"/>
    <n v="8556"/>
    <n v="0"/>
    <n v="2139"/>
    <x v="26"/>
    <n v="8556"/>
    <n v="0"/>
    <n v="2139"/>
    <n v="0"/>
    <n v="4278"/>
    <n v="8556"/>
    <n v="4278"/>
    <n v="10695"/>
    <n v="0"/>
    <n v="0"/>
    <n v="0"/>
    <n v="0"/>
    <n v="0"/>
    <n v="0"/>
    <x v="0"/>
    <x v="26"/>
  </r>
  <r>
    <x v="8"/>
    <x v="4"/>
    <x v="2"/>
    <x v="0"/>
    <x v="2"/>
    <x v="0"/>
    <n v="0"/>
    <n v="0"/>
    <n v="0"/>
    <x v="4"/>
    <n v="0"/>
    <n v="0"/>
    <n v="0"/>
    <n v="0"/>
    <n v="0"/>
    <n v="0"/>
    <n v="0"/>
    <n v="0"/>
    <n v="0"/>
    <n v="0"/>
    <n v="0"/>
    <n v="0"/>
    <n v="0"/>
    <n v="0"/>
    <x v="0"/>
    <x v="27"/>
  </r>
  <r>
    <x v="8"/>
    <x v="4"/>
    <x v="2"/>
    <x v="0"/>
    <x v="2"/>
    <x v="0"/>
    <n v="0"/>
    <n v="0"/>
    <n v="0"/>
    <x v="4"/>
    <n v="0"/>
    <n v="0"/>
    <n v="0"/>
    <n v="0"/>
    <n v="0"/>
    <n v="0"/>
    <n v="0"/>
    <n v="0"/>
    <n v="0"/>
    <n v="0"/>
    <n v="0"/>
    <n v="0"/>
    <n v="0"/>
    <n v="0"/>
    <x v="0"/>
    <x v="28"/>
  </r>
  <r>
    <x v="43"/>
    <x v="32"/>
    <x v="2"/>
    <x v="0"/>
    <x v="2"/>
    <x v="12"/>
    <n v="0"/>
    <n v="0"/>
    <n v="8608"/>
    <x v="4"/>
    <n v="0"/>
    <n v="8608"/>
    <n v="0"/>
    <n v="0"/>
    <n v="4304"/>
    <n v="0"/>
    <n v="8608"/>
    <n v="0"/>
    <n v="0"/>
    <n v="0"/>
    <n v="0"/>
    <n v="0"/>
    <n v="0"/>
    <n v="0"/>
    <x v="0"/>
    <x v="28"/>
  </r>
  <r>
    <x v="44"/>
    <x v="33"/>
    <x v="28"/>
    <x v="0"/>
    <x v="2"/>
    <x v="0"/>
    <n v="49380"/>
    <n v="0"/>
    <n v="0"/>
    <x v="4"/>
    <n v="0"/>
    <n v="0"/>
    <n v="0"/>
    <n v="0"/>
    <n v="0"/>
    <n v="0"/>
    <n v="0"/>
    <n v="0"/>
    <n v="0"/>
    <n v="0"/>
    <n v="0"/>
    <n v="0"/>
    <n v="0"/>
    <n v="0"/>
    <x v="19"/>
    <x v="29"/>
  </r>
  <r>
    <x v="8"/>
    <x v="4"/>
    <x v="2"/>
    <x v="0"/>
    <x v="2"/>
    <x v="0"/>
    <n v="0"/>
    <n v="0"/>
    <n v="0"/>
    <x v="4"/>
    <n v="0"/>
    <n v="0"/>
    <n v="0"/>
    <n v="0"/>
    <n v="0"/>
    <n v="0"/>
    <n v="0"/>
    <n v="0"/>
    <n v="0"/>
    <n v="0"/>
    <n v="0"/>
    <n v="0"/>
    <n v="0"/>
    <n v="0"/>
    <x v="0"/>
    <x v="29"/>
  </r>
  <r>
    <x v="45"/>
    <x v="34"/>
    <x v="29"/>
    <x v="0"/>
    <x v="2"/>
    <x v="0"/>
    <n v="604365"/>
    <n v="0"/>
    <n v="604365"/>
    <x v="27"/>
    <n v="725238"/>
    <n v="120873"/>
    <n v="241746"/>
    <n v="120873"/>
    <n v="362619"/>
    <n v="0"/>
    <n v="120873"/>
    <n v="241746"/>
    <n v="0"/>
    <n v="725238"/>
    <n v="0"/>
    <n v="0"/>
    <n v="120873"/>
    <n v="241746"/>
    <x v="0"/>
    <x v="30"/>
  </r>
  <r>
    <x v="46"/>
    <x v="4"/>
    <x v="2"/>
    <x v="0"/>
    <x v="2"/>
    <x v="0"/>
    <n v="0"/>
    <n v="0"/>
    <n v="0"/>
    <x v="4"/>
    <n v="0"/>
    <n v="0"/>
    <n v="0"/>
    <n v="0"/>
    <n v="0"/>
    <n v="0"/>
    <n v="0"/>
    <n v="0"/>
    <n v="0"/>
    <n v="0"/>
    <n v="0"/>
    <n v="0"/>
    <n v="0"/>
    <n v="0"/>
    <x v="0"/>
    <x v="31"/>
  </r>
  <r>
    <x v="47"/>
    <x v="35"/>
    <x v="30"/>
    <x v="0"/>
    <x v="2"/>
    <x v="0"/>
    <n v="356037"/>
    <n v="0"/>
    <n v="0"/>
    <x v="28"/>
    <n v="356037"/>
    <n v="0"/>
    <n v="178018"/>
    <n v="59339"/>
    <n v="59339"/>
    <n v="0"/>
    <n v="59339"/>
    <n v="59339"/>
    <n v="0"/>
    <n v="0"/>
    <n v="0"/>
    <n v="0"/>
    <n v="118679"/>
    <n v="0"/>
    <x v="20"/>
    <x v="32"/>
  </r>
  <r>
    <x v="48"/>
    <x v="4"/>
    <x v="2"/>
    <x v="0"/>
    <x v="2"/>
    <x v="0"/>
    <n v="0"/>
    <n v="0"/>
    <n v="0"/>
    <x v="4"/>
    <n v="0"/>
    <n v="0"/>
    <n v="0"/>
    <n v="0"/>
    <n v="0"/>
    <n v="0"/>
    <n v="0"/>
    <n v="0"/>
    <n v="0"/>
    <n v="0"/>
    <n v="0"/>
    <n v="0"/>
    <n v="0"/>
    <n v="0"/>
    <x v="0"/>
    <x v="32"/>
  </r>
  <r>
    <x v="49"/>
    <x v="36"/>
    <x v="31"/>
    <x v="0"/>
    <x v="15"/>
    <x v="0"/>
    <n v="61856"/>
    <n v="37113"/>
    <n v="61856"/>
    <x v="29"/>
    <n v="49484"/>
    <n v="18557"/>
    <n v="12371"/>
    <n v="9897"/>
    <n v="12371"/>
    <n v="37113"/>
    <n v="24742"/>
    <n v="49484"/>
    <n v="0"/>
    <n v="0"/>
    <n v="0"/>
    <n v="0"/>
    <n v="0"/>
    <n v="18557"/>
    <x v="21"/>
    <x v="33"/>
  </r>
  <r>
    <x v="8"/>
    <x v="4"/>
    <x v="2"/>
    <x v="0"/>
    <x v="2"/>
    <x v="0"/>
    <n v="0"/>
    <n v="0"/>
    <n v="0"/>
    <x v="4"/>
    <n v="0"/>
    <n v="0"/>
    <n v="0"/>
    <n v="0"/>
    <n v="0"/>
    <n v="0"/>
    <n v="0"/>
    <n v="0"/>
    <n v="0"/>
    <n v="0"/>
    <n v="0"/>
    <n v="0"/>
    <n v="0"/>
    <n v="0"/>
    <x v="0"/>
    <x v="34"/>
  </r>
  <r>
    <x v="50"/>
    <x v="37"/>
    <x v="32"/>
    <x v="0"/>
    <x v="2"/>
    <x v="0"/>
    <n v="87886"/>
    <n v="21093"/>
    <n v="70309"/>
    <x v="30"/>
    <n v="70309"/>
    <n v="0"/>
    <n v="17577"/>
    <n v="17577"/>
    <n v="8789"/>
    <n v="52732"/>
    <n v="17577"/>
    <n v="17577"/>
    <n v="0"/>
    <n v="70309"/>
    <n v="0"/>
    <n v="0"/>
    <n v="17577"/>
    <n v="8789"/>
    <x v="0"/>
    <x v="33"/>
  </r>
  <r>
    <x v="51"/>
    <x v="38"/>
    <x v="33"/>
    <x v="0"/>
    <x v="16"/>
    <x v="13"/>
    <n v="0"/>
    <n v="0"/>
    <n v="81362"/>
    <x v="31"/>
    <n v="90402"/>
    <n v="135603"/>
    <n v="72322"/>
    <n v="54241"/>
    <n v="54241"/>
    <n v="90402"/>
    <n v="54241"/>
    <n v="72322"/>
    <n v="0"/>
    <n v="90402"/>
    <n v="72322"/>
    <n v="54241"/>
    <n v="36161"/>
    <n v="36161"/>
    <x v="22"/>
    <x v="35"/>
  </r>
  <r>
    <x v="8"/>
    <x v="4"/>
    <x v="2"/>
    <x v="0"/>
    <x v="2"/>
    <x v="0"/>
    <n v="0"/>
    <n v="0"/>
    <n v="0"/>
    <x v="4"/>
    <n v="0"/>
    <n v="0"/>
    <n v="0"/>
    <n v="0"/>
    <n v="0"/>
    <n v="0"/>
    <n v="0"/>
    <n v="0"/>
    <n v="0"/>
    <n v="0"/>
    <n v="0"/>
    <n v="0"/>
    <n v="0"/>
    <n v="0"/>
    <x v="0"/>
    <x v="13"/>
  </r>
  <r>
    <x v="8"/>
    <x v="4"/>
    <x v="2"/>
    <x v="0"/>
    <x v="2"/>
    <x v="0"/>
    <n v="0"/>
    <n v="0"/>
    <n v="0"/>
    <x v="4"/>
    <n v="0"/>
    <n v="0"/>
    <n v="0"/>
    <n v="0"/>
    <n v="0"/>
    <n v="0"/>
    <n v="0"/>
    <n v="0"/>
    <n v="0"/>
    <n v="0"/>
    <n v="0"/>
    <n v="0"/>
    <n v="0"/>
    <n v="0"/>
    <x v="0"/>
    <x v="13"/>
  </r>
  <r>
    <x v="8"/>
    <x v="4"/>
    <x v="2"/>
    <x v="0"/>
    <x v="2"/>
    <x v="0"/>
    <n v="0"/>
    <n v="0"/>
    <n v="0"/>
    <x v="4"/>
    <n v="0"/>
    <n v="0"/>
    <n v="0"/>
    <n v="0"/>
    <n v="0"/>
    <n v="0"/>
    <n v="0"/>
    <n v="0"/>
    <n v="0"/>
    <n v="0"/>
    <n v="0"/>
    <n v="0"/>
    <n v="0"/>
    <n v="0"/>
    <x v="0"/>
    <x v="13"/>
  </r>
  <r>
    <x v="8"/>
    <x v="4"/>
    <x v="2"/>
    <x v="0"/>
    <x v="2"/>
    <x v="0"/>
    <n v="0"/>
    <n v="0"/>
    <n v="0"/>
    <x v="4"/>
    <n v="0"/>
    <n v="0"/>
    <n v="0"/>
    <n v="0"/>
    <n v="0"/>
    <n v="0"/>
    <n v="0"/>
    <n v="0"/>
    <n v="0"/>
    <n v="0"/>
    <n v="0"/>
    <n v="0"/>
    <n v="0"/>
    <n v="0"/>
    <x v="0"/>
    <x v="13"/>
  </r>
  <r>
    <x v="8"/>
    <x v="4"/>
    <x v="2"/>
    <x v="0"/>
    <x v="2"/>
    <x v="0"/>
    <n v="0"/>
    <n v="0"/>
    <n v="0"/>
    <x v="4"/>
    <n v="0"/>
    <n v="0"/>
    <n v="0"/>
    <n v="0"/>
    <n v="0"/>
    <n v="0"/>
    <n v="0"/>
    <n v="0"/>
    <n v="0"/>
    <n v="0"/>
    <n v="0"/>
    <n v="0"/>
    <n v="0"/>
    <n v="0"/>
    <x v="0"/>
    <x v="20"/>
  </r>
  <r>
    <x v="52"/>
    <x v="4"/>
    <x v="2"/>
    <x v="0"/>
    <x v="17"/>
    <x v="0"/>
    <n v="0"/>
    <n v="0"/>
    <n v="0"/>
    <x v="4"/>
    <n v="0"/>
    <n v="0"/>
    <n v="0"/>
    <n v="0"/>
    <n v="0"/>
    <n v="0"/>
    <n v="0"/>
    <n v="0"/>
    <n v="0"/>
    <n v="0"/>
    <n v="0"/>
    <n v="0"/>
    <n v="0"/>
    <n v="0"/>
    <x v="0"/>
    <x v="36"/>
  </r>
  <r>
    <x v="53"/>
    <x v="39"/>
    <x v="34"/>
    <x v="0"/>
    <x v="2"/>
    <x v="0"/>
    <n v="0"/>
    <n v="0"/>
    <n v="0"/>
    <x v="32"/>
    <n v="0"/>
    <n v="0"/>
    <n v="0"/>
    <n v="0"/>
    <n v="2771"/>
    <n v="0"/>
    <n v="0"/>
    <n v="0"/>
    <n v="0"/>
    <n v="5542"/>
    <n v="0"/>
    <n v="0"/>
    <n v="0"/>
    <n v="0"/>
    <x v="0"/>
    <x v="37"/>
  </r>
  <r>
    <x v="8"/>
    <x v="4"/>
    <x v="2"/>
    <x v="0"/>
    <x v="2"/>
    <x v="0"/>
    <n v="0"/>
    <n v="0"/>
    <n v="0"/>
    <x v="4"/>
    <n v="0"/>
    <n v="0"/>
    <n v="0"/>
    <n v="0"/>
    <n v="0"/>
    <n v="0"/>
    <n v="0"/>
    <n v="0"/>
    <n v="0"/>
    <n v="0"/>
    <n v="0"/>
    <n v="0"/>
    <n v="0"/>
    <n v="0"/>
    <x v="0"/>
    <x v="38"/>
  </r>
  <r>
    <x v="8"/>
    <x v="4"/>
    <x v="2"/>
    <x v="0"/>
    <x v="2"/>
    <x v="0"/>
    <n v="0"/>
    <n v="0"/>
    <n v="0"/>
    <x v="4"/>
    <n v="0"/>
    <n v="0"/>
    <n v="0"/>
    <n v="0"/>
    <n v="0"/>
    <n v="0"/>
    <n v="0"/>
    <n v="0"/>
    <n v="0"/>
    <n v="0"/>
    <n v="0"/>
    <n v="0"/>
    <n v="0"/>
    <n v="0"/>
    <x v="0"/>
    <x v="39"/>
  </r>
  <r>
    <x v="8"/>
    <x v="4"/>
    <x v="2"/>
    <x v="0"/>
    <x v="2"/>
    <x v="0"/>
    <n v="0"/>
    <n v="0"/>
    <n v="0"/>
    <x v="4"/>
    <n v="0"/>
    <n v="0"/>
    <n v="0"/>
    <n v="0"/>
    <n v="0"/>
    <n v="0"/>
    <n v="0"/>
    <n v="0"/>
    <n v="0"/>
    <n v="0"/>
    <n v="0"/>
    <n v="0"/>
    <n v="0"/>
    <n v="0"/>
    <x v="0"/>
    <x v="37"/>
  </r>
  <r>
    <x v="8"/>
    <x v="4"/>
    <x v="2"/>
    <x v="0"/>
    <x v="2"/>
    <x v="0"/>
    <n v="0"/>
    <n v="0"/>
    <n v="0"/>
    <x v="4"/>
    <n v="0"/>
    <n v="0"/>
    <n v="0"/>
    <n v="0"/>
    <n v="0"/>
    <n v="0"/>
    <n v="0"/>
    <n v="0"/>
    <n v="0"/>
    <n v="0"/>
    <n v="0"/>
    <n v="0"/>
    <n v="0"/>
    <n v="0"/>
    <x v="0"/>
    <x v="37"/>
  </r>
  <r>
    <x v="8"/>
    <x v="4"/>
    <x v="2"/>
    <x v="0"/>
    <x v="2"/>
    <x v="0"/>
    <n v="0"/>
    <n v="0"/>
    <n v="0"/>
    <x v="4"/>
    <n v="0"/>
    <n v="0"/>
    <n v="0"/>
    <n v="0"/>
    <n v="0"/>
    <n v="0"/>
    <n v="0"/>
    <n v="0"/>
    <n v="0"/>
    <n v="0"/>
    <n v="0"/>
    <n v="0"/>
    <n v="0"/>
    <n v="0"/>
    <x v="0"/>
    <x v="40"/>
  </r>
  <r>
    <x v="54"/>
    <x v="4"/>
    <x v="2"/>
    <x v="0"/>
    <x v="2"/>
    <x v="0"/>
    <n v="0"/>
    <n v="0"/>
    <n v="0"/>
    <x v="4"/>
    <n v="0"/>
    <n v="0"/>
    <n v="0"/>
    <n v="0"/>
    <n v="0"/>
    <n v="0"/>
    <n v="0"/>
    <n v="0"/>
    <n v="0"/>
    <n v="0"/>
    <n v="0"/>
    <n v="0"/>
    <n v="0"/>
    <n v="0"/>
    <x v="0"/>
    <x v="37"/>
  </r>
  <r>
    <x v="55"/>
    <x v="40"/>
    <x v="35"/>
    <x v="2"/>
    <x v="18"/>
    <x v="14"/>
    <n v="1118"/>
    <n v="1118"/>
    <n v="1118"/>
    <x v="33"/>
    <n v="1118"/>
    <n v="1118"/>
    <n v="1118"/>
    <n v="1118"/>
    <n v="1118"/>
    <n v="1118"/>
    <n v="1118"/>
    <n v="1118"/>
    <n v="1118"/>
    <n v="1118"/>
    <n v="1118"/>
    <n v="1118"/>
    <n v="1118"/>
    <n v="1118"/>
    <x v="23"/>
    <x v="37"/>
  </r>
  <r>
    <x v="56"/>
    <x v="4"/>
    <x v="2"/>
    <x v="0"/>
    <x v="2"/>
    <x v="0"/>
    <n v="0"/>
    <n v="0"/>
    <n v="0"/>
    <x v="4"/>
    <n v="0"/>
    <n v="0"/>
    <n v="0"/>
    <n v="0"/>
    <n v="0"/>
    <n v="0"/>
    <n v="0"/>
    <n v="0"/>
    <n v="0"/>
    <n v="0"/>
    <n v="0"/>
    <n v="0"/>
    <n v="0"/>
    <n v="0"/>
    <x v="0"/>
    <x v="37"/>
  </r>
  <r>
    <x v="57"/>
    <x v="4"/>
    <x v="2"/>
    <x v="0"/>
    <x v="2"/>
    <x v="0"/>
    <n v="0"/>
    <n v="0"/>
    <n v="0"/>
    <x v="4"/>
    <n v="0"/>
    <n v="0"/>
    <n v="0"/>
    <n v="0"/>
    <n v="0"/>
    <n v="0"/>
    <n v="0"/>
    <n v="0"/>
    <n v="0"/>
    <n v="0"/>
    <n v="0"/>
    <n v="0"/>
    <n v="0"/>
    <n v="0"/>
    <x v="0"/>
    <x v="37"/>
  </r>
  <r>
    <x v="8"/>
    <x v="4"/>
    <x v="2"/>
    <x v="0"/>
    <x v="2"/>
    <x v="0"/>
    <n v="0"/>
    <n v="0"/>
    <n v="0"/>
    <x v="4"/>
    <n v="0"/>
    <n v="0"/>
    <n v="0"/>
    <n v="0"/>
    <n v="0"/>
    <n v="0"/>
    <n v="0"/>
    <n v="0"/>
    <n v="0"/>
    <n v="0"/>
    <n v="0"/>
    <n v="0"/>
    <n v="0"/>
    <n v="0"/>
    <x v="0"/>
    <x v="37"/>
  </r>
  <r>
    <x v="58"/>
    <x v="41"/>
    <x v="36"/>
    <x v="3"/>
    <x v="19"/>
    <x v="15"/>
    <n v="34627"/>
    <n v="34627"/>
    <n v="34627"/>
    <x v="34"/>
    <n v="23085"/>
    <n v="23085"/>
    <n v="23085"/>
    <n v="23085"/>
    <n v="23085"/>
    <n v="23085"/>
    <n v="23085"/>
    <n v="34627"/>
    <n v="23085"/>
    <n v="23085"/>
    <n v="23085"/>
    <n v="23085"/>
    <n v="23085"/>
    <n v="23085"/>
    <x v="24"/>
    <x v="41"/>
  </r>
  <r>
    <x v="59"/>
    <x v="42"/>
    <x v="37"/>
    <x v="4"/>
    <x v="20"/>
    <x v="16"/>
    <n v="45051"/>
    <n v="45051"/>
    <n v="45051"/>
    <x v="35"/>
    <n v="45051"/>
    <n v="22526"/>
    <n v="22526"/>
    <n v="22526"/>
    <n v="22526"/>
    <n v="22526"/>
    <n v="22526"/>
    <n v="45051"/>
    <n v="22526"/>
    <n v="22526"/>
    <n v="22526"/>
    <n v="22526"/>
    <n v="22526"/>
    <n v="22526"/>
    <x v="25"/>
    <x v="41"/>
  </r>
  <r>
    <x v="60"/>
    <x v="43"/>
    <x v="38"/>
    <x v="5"/>
    <x v="21"/>
    <x v="17"/>
    <n v="5058"/>
    <n v="5058"/>
    <n v="5058"/>
    <x v="36"/>
    <n v="5058"/>
    <n v="5058"/>
    <n v="5058"/>
    <n v="5058"/>
    <n v="5058"/>
    <n v="5058"/>
    <n v="5058"/>
    <n v="5058"/>
    <n v="5058"/>
    <n v="5058"/>
    <n v="5058"/>
    <n v="5058"/>
    <n v="5058"/>
    <n v="5058"/>
    <x v="26"/>
    <x v="41"/>
  </r>
  <r>
    <x v="61"/>
    <x v="44"/>
    <x v="39"/>
    <x v="0"/>
    <x v="2"/>
    <x v="0"/>
    <n v="0"/>
    <n v="0"/>
    <n v="0"/>
    <x v="4"/>
    <n v="0"/>
    <n v="0"/>
    <n v="0"/>
    <n v="0"/>
    <n v="0"/>
    <n v="0"/>
    <n v="0"/>
    <n v="8362"/>
    <n v="0"/>
    <n v="8362"/>
    <n v="0"/>
    <n v="0"/>
    <n v="0"/>
    <n v="0"/>
    <x v="0"/>
    <x v="41"/>
  </r>
  <r>
    <x v="62"/>
    <x v="4"/>
    <x v="2"/>
    <x v="0"/>
    <x v="2"/>
    <x v="0"/>
    <n v="0"/>
    <n v="0"/>
    <n v="0"/>
    <x v="4"/>
    <n v="0"/>
    <n v="0"/>
    <n v="0"/>
    <n v="0"/>
    <n v="0"/>
    <n v="0"/>
    <n v="0"/>
    <n v="0"/>
    <n v="0"/>
    <n v="0"/>
    <n v="0"/>
    <n v="0"/>
    <n v="0"/>
    <n v="0"/>
    <x v="0"/>
    <x v="41"/>
  </r>
  <r>
    <x v="63"/>
    <x v="4"/>
    <x v="2"/>
    <x v="0"/>
    <x v="2"/>
    <x v="0"/>
    <n v="0"/>
    <n v="0"/>
    <n v="0"/>
    <x v="4"/>
    <n v="0"/>
    <n v="0"/>
    <n v="0"/>
    <n v="0"/>
    <n v="0"/>
    <n v="0"/>
    <n v="0"/>
    <n v="0"/>
    <n v="0"/>
    <n v="0"/>
    <n v="0"/>
    <n v="0"/>
    <n v="0"/>
    <n v="0"/>
    <x v="0"/>
    <x v="41"/>
  </r>
  <r>
    <x v="8"/>
    <x v="4"/>
    <x v="2"/>
    <x v="0"/>
    <x v="2"/>
    <x v="0"/>
    <n v="0"/>
    <n v="0"/>
    <n v="0"/>
    <x v="4"/>
    <n v="0"/>
    <n v="0"/>
    <n v="0"/>
    <n v="0"/>
    <n v="0"/>
    <n v="0"/>
    <n v="0"/>
    <n v="0"/>
    <n v="0"/>
    <n v="0"/>
    <n v="0"/>
    <n v="0"/>
    <n v="0"/>
    <n v="0"/>
    <x v="0"/>
    <x v="37"/>
  </r>
  <r>
    <x v="8"/>
    <x v="4"/>
    <x v="2"/>
    <x v="0"/>
    <x v="2"/>
    <x v="0"/>
    <n v="0"/>
    <n v="0"/>
    <n v="0"/>
    <x v="4"/>
    <n v="0"/>
    <n v="0"/>
    <n v="0"/>
    <n v="0"/>
    <n v="0"/>
    <n v="0"/>
    <n v="0"/>
    <n v="0"/>
    <n v="0"/>
    <n v="0"/>
    <n v="0"/>
    <n v="0"/>
    <n v="0"/>
    <n v="0"/>
    <x v="0"/>
    <x v="37"/>
  </r>
  <r>
    <x v="8"/>
    <x v="4"/>
    <x v="2"/>
    <x v="0"/>
    <x v="2"/>
    <x v="0"/>
    <n v="0"/>
    <n v="0"/>
    <n v="0"/>
    <x v="4"/>
    <n v="0"/>
    <n v="0"/>
    <n v="0"/>
    <n v="0"/>
    <n v="0"/>
    <n v="0"/>
    <n v="0"/>
    <n v="0"/>
    <n v="0"/>
    <n v="0"/>
    <n v="0"/>
    <n v="0"/>
    <n v="0"/>
    <n v="0"/>
    <x v="0"/>
    <x v="37"/>
  </r>
  <r>
    <x v="8"/>
    <x v="4"/>
    <x v="2"/>
    <x v="0"/>
    <x v="2"/>
    <x v="0"/>
    <n v="0"/>
    <n v="0"/>
    <n v="0"/>
    <x v="4"/>
    <n v="0"/>
    <n v="0"/>
    <n v="0"/>
    <n v="0"/>
    <n v="0"/>
    <n v="0"/>
    <n v="0"/>
    <n v="0"/>
    <n v="0"/>
    <n v="0"/>
    <n v="0"/>
    <n v="0"/>
    <n v="0"/>
    <n v="0"/>
    <x v="0"/>
    <x v="37"/>
  </r>
  <r>
    <x v="8"/>
    <x v="4"/>
    <x v="2"/>
    <x v="0"/>
    <x v="2"/>
    <x v="0"/>
    <n v="0"/>
    <n v="0"/>
    <n v="0"/>
    <x v="4"/>
    <n v="0"/>
    <n v="0"/>
    <n v="0"/>
    <n v="0"/>
    <n v="0"/>
    <n v="0"/>
    <n v="0"/>
    <n v="0"/>
    <n v="0"/>
    <n v="0"/>
    <n v="0"/>
    <n v="0"/>
    <n v="0"/>
    <n v="0"/>
    <x v="0"/>
    <x v="37"/>
  </r>
  <r>
    <x v="8"/>
    <x v="4"/>
    <x v="2"/>
    <x v="0"/>
    <x v="2"/>
    <x v="0"/>
    <n v="0"/>
    <n v="0"/>
    <n v="0"/>
    <x v="4"/>
    <n v="0"/>
    <n v="0"/>
    <n v="0"/>
    <n v="0"/>
    <n v="0"/>
    <n v="0"/>
    <n v="0"/>
    <n v="0"/>
    <n v="0"/>
    <n v="0"/>
    <n v="0"/>
    <n v="0"/>
    <n v="0"/>
    <n v="0"/>
    <x v="0"/>
    <x v="37"/>
  </r>
  <r>
    <x v="8"/>
    <x v="4"/>
    <x v="2"/>
    <x v="0"/>
    <x v="2"/>
    <x v="0"/>
    <n v="0"/>
    <n v="0"/>
    <n v="0"/>
    <x v="4"/>
    <n v="0"/>
    <n v="0"/>
    <n v="0"/>
    <n v="0"/>
    <n v="0"/>
    <n v="0"/>
    <n v="0"/>
    <n v="0"/>
    <n v="0"/>
    <n v="0"/>
    <n v="0"/>
    <n v="0"/>
    <n v="0"/>
    <n v="0"/>
    <x v="0"/>
    <x v="37"/>
  </r>
  <r>
    <x v="8"/>
    <x v="4"/>
    <x v="2"/>
    <x v="0"/>
    <x v="2"/>
    <x v="0"/>
    <n v="0"/>
    <n v="0"/>
    <n v="0"/>
    <x v="4"/>
    <n v="0"/>
    <n v="0"/>
    <n v="0"/>
    <n v="0"/>
    <n v="0"/>
    <n v="0"/>
    <n v="0"/>
    <n v="0"/>
    <n v="0"/>
    <n v="0"/>
    <n v="0"/>
    <n v="0"/>
    <n v="0"/>
    <n v="0"/>
    <x v="0"/>
    <x v="37"/>
  </r>
  <r>
    <x v="64"/>
    <x v="4"/>
    <x v="2"/>
    <x v="6"/>
    <x v="2"/>
    <x v="0"/>
    <n v="0"/>
    <n v="0"/>
    <n v="0"/>
    <x v="4"/>
    <n v="0"/>
    <n v="20204"/>
    <n v="0"/>
    <n v="0"/>
    <n v="0"/>
    <n v="0"/>
    <n v="0"/>
    <n v="0"/>
    <n v="0"/>
    <n v="0"/>
    <n v="0"/>
    <n v="0"/>
    <n v="0"/>
    <n v="0"/>
    <x v="0"/>
    <x v="37"/>
  </r>
  <r>
    <x v="65"/>
    <x v="45"/>
    <x v="40"/>
    <x v="0"/>
    <x v="22"/>
    <x v="18"/>
    <n v="45199"/>
    <n v="45199"/>
    <n v="45199"/>
    <x v="37"/>
    <n v="45199"/>
    <n v="0"/>
    <n v="22600"/>
    <n v="45199"/>
    <n v="22600"/>
    <n v="45199"/>
    <n v="22600"/>
    <n v="45199"/>
    <n v="22600"/>
    <n v="22600"/>
    <n v="22600"/>
    <n v="22600"/>
    <n v="22600"/>
    <n v="22600"/>
    <x v="27"/>
    <x v="37"/>
  </r>
  <r>
    <x v="66"/>
    <x v="46"/>
    <x v="41"/>
    <x v="7"/>
    <x v="23"/>
    <x v="19"/>
    <n v="70304"/>
    <n v="70304"/>
    <n v="70304"/>
    <x v="38"/>
    <n v="70304"/>
    <n v="46869"/>
    <n v="46869"/>
    <n v="23435"/>
    <n v="23435"/>
    <n v="23435"/>
    <n v="46869"/>
    <n v="46869"/>
    <n v="23435"/>
    <n v="46869"/>
    <n v="23435"/>
    <n v="46869"/>
    <n v="46869"/>
    <n v="23435"/>
    <x v="28"/>
    <x v="37"/>
  </r>
  <r>
    <x v="67"/>
    <x v="47"/>
    <x v="42"/>
    <x v="8"/>
    <x v="2"/>
    <x v="0"/>
    <n v="0"/>
    <n v="0"/>
    <n v="0"/>
    <x v="4"/>
    <n v="0"/>
    <n v="0"/>
    <n v="0"/>
    <n v="0"/>
    <n v="0"/>
    <n v="0"/>
    <n v="0"/>
    <n v="3196"/>
    <n v="0"/>
    <n v="0"/>
    <n v="3196"/>
    <n v="0"/>
    <n v="0"/>
    <n v="3196"/>
    <x v="0"/>
    <x v="37"/>
  </r>
  <r>
    <x v="68"/>
    <x v="48"/>
    <x v="43"/>
    <x v="0"/>
    <x v="24"/>
    <x v="0"/>
    <n v="0"/>
    <n v="0"/>
    <n v="0"/>
    <x v="4"/>
    <n v="0"/>
    <n v="0"/>
    <n v="0"/>
    <n v="0"/>
    <n v="0"/>
    <n v="0"/>
    <n v="0"/>
    <n v="0"/>
    <n v="0"/>
    <n v="0"/>
    <n v="0"/>
    <n v="0"/>
    <n v="0"/>
    <n v="0"/>
    <x v="0"/>
    <x v="41"/>
  </r>
  <r>
    <x v="69"/>
    <x v="4"/>
    <x v="44"/>
    <x v="9"/>
    <x v="2"/>
    <x v="0"/>
    <n v="0"/>
    <n v="0"/>
    <n v="0"/>
    <x v="4"/>
    <n v="0"/>
    <n v="0"/>
    <n v="0"/>
    <n v="0"/>
    <n v="0"/>
    <n v="0"/>
    <n v="0"/>
    <n v="127912"/>
    <n v="0"/>
    <n v="63956"/>
    <n v="63956"/>
    <n v="63956"/>
    <n v="0"/>
    <n v="0"/>
    <x v="0"/>
    <x v="41"/>
  </r>
  <r>
    <x v="8"/>
    <x v="4"/>
    <x v="2"/>
    <x v="0"/>
    <x v="2"/>
    <x v="0"/>
    <n v="0"/>
    <n v="0"/>
    <n v="0"/>
    <x v="4"/>
    <n v="0"/>
    <n v="65651"/>
    <n v="65651"/>
    <n v="65651"/>
    <n v="65651"/>
    <n v="0"/>
    <n v="0"/>
    <n v="0"/>
    <n v="65651"/>
    <n v="0"/>
    <n v="0"/>
    <n v="0"/>
    <n v="65651"/>
    <n v="65651"/>
    <x v="0"/>
    <x v="41"/>
  </r>
  <r>
    <x v="70"/>
    <x v="49"/>
    <x v="2"/>
    <x v="0"/>
    <x v="25"/>
    <x v="20"/>
    <n v="101701"/>
    <n v="203401"/>
    <n v="101701"/>
    <x v="39"/>
    <n v="101701"/>
    <n v="101701"/>
    <n v="0"/>
    <n v="0"/>
    <n v="0"/>
    <n v="101701"/>
    <n v="101701"/>
    <n v="0"/>
    <n v="0"/>
    <n v="0"/>
    <n v="0"/>
    <n v="0"/>
    <n v="0"/>
    <n v="0"/>
    <x v="0"/>
    <x v="41"/>
  </r>
  <r>
    <x v="71"/>
    <x v="50"/>
    <x v="2"/>
    <x v="0"/>
    <x v="2"/>
    <x v="0"/>
    <n v="0"/>
    <n v="0"/>
    <n v="0"/>
    <x v="4"/>
    <n v="0"/>
    <n v="0"/>
    <n v="0"/>
    <n v="0"/>
    <n v="0"/>
    <n v="0"/>
    <n v="0"/>
    <n v="57913"/>
    <n v="57913"/>
    <n v="0"/>
    <n v="0"/>
    <n v="0"/>
    <n v="0"/>
    <n v="0"/>
    <x v="29"/>
    <x v="41"/>
  </r>
  <r>
    <x v="72"/>
    <x v="4"/>
    <x v="2"/>
    <x v="0"/>
    <x v="2"/>
    <x v="0"/>
    <n v="0"/>
    <n v="0"/>
    <n v="0"/>
    <x v="4"/>
    <n v="0"/>
    <n v="0"/>
    <n v="0"/>
    <n v="0"/>
    <n v="0"/>
    <n v="0"/>
    <n v="0"/>
    <n v="0"/>
    <n v="0"/>
    <n v="0"/>
    <n v="0"/>
    <n v="0"/>
    <n v="0"/>
    <n v="0"/>
    <x v="0"/>
    <x v="41"/>
  </r>
  <r>
    <x v="73"/>
    <x v="4"/>
    <x v="45"/>
    <x v="0"/>
    <x v="2"/>
    <x v="0"/>
    <n v="0"/>
    <n v="0"/>
    <n v="0"/>
    <x v="4"/>
    <n v="0"/>
    <n v="0"/>
    <n v="0"/>
    <n v="0"/>
    <n v="0"/>
    <n v="0"/>
    <n v="0"/>
    <n v="0"/>
    <n v="0"/>
    <n v="0"/>
    <n v="0"/>
    <n v="0"/>
    <n v="0"/>
    <n v="0"/>
    <x v="0"/>
    <x v="37"/>
  </r>
  <r>
    <x v="74"/>
    <x v="4"/>
    <x v="2"/>
    <x v="0"/>
    <x v="2"/>
    <x v="0"/>
    <n v="0"/>
    <n v="0"/>
    <n v="0"/>
    <x v="4"/>
    <n v="0"/>
    <n v="0"/>
    <n v="0"/>
    <n v="0"/>
    <n v="0"/>
    <n v="0"/>
    <n v="0"/>
    <n v="0"/>
    <n v="0"/>
    <n v="0"/>
    <n v="0"/>
    <n v="0"/>
    <n v="0"/>
    <n v="0"/>
    <x v="0"/>
    <x v="37"/>
  </r>
  <r>
    <x v="75"/>
    <x v="51"/>
    <x v="46"/>
    <x v="0"/>
    <x v="2"/>
    <x v="0"/>
    <n v="0"/>
    <n v="0"/>
    <n v="0"/>
    <x v="4"/>
    <n v="0"/>
    <n v="0"/>
    <n v="0"/>
    <n v="0"/>
    <n v="0"/>
    <n v="0"/>
    <n v="0"/>
    <n v="0"/>
    <n v="0"/>
    <n v="0"/>
    <n v="0"/>
    <n v="0"/>
    <n v="0"/>
    <n v="0"/>
    <x v="0"/>
    <x v="3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6" minRefreshableVersion="3" useAutoFormatting="1" itemPrintTitles="1" createdVersion="8" indent="0" outline="1" outlineData="1" multipleFieldFilters="0">
  <location ref="A6:Z49" firstHeaderRow="0" firstDataRow="1" firstDataCol="1"/>
  <pivotFields count="26">
    <pivotField dataField="1" numFmtId="43" showAll="0">
      <items count="77">
        <item x="8"/>
        <item x="29"/>
        <item x="28"/>
        <item x="21"/>
        <item x="54"/>
        <item x="62"/>
        <item x="27"/>
        <item x="56"/>
        <item x="63"/>
        <item x="52"/>
        <item x="55"/>
        <item x="2"/>
        <item x="26"/>
        <item x="74"/>
        <item x="39"/>
        <item x="25"/>
        <item x="57"/>
        <item x="1"/>
        <item x="6"/>
        <item x="23"/>
        <item x="61"/>
        <item x="24"/>
        <item x="33"/>
        <item x="53"/>
        <item x="20"/>
        <item x="42"/>
        <item x="43"/>
        <item x="19"/>
        <item x="35"/>
        <item x="73"/>
        <item x="30"/>
        <item x="22"/>
        <item x="64"/>
        <item x="75"/>
        <item x="46"/>
        <item x="18"/>
        <item x="71"/>
        <item x="60"/>
        <item x="48"/>
        <item x="67"/>
        <item x="34"/>
        <item x="17"/>
        <item x="3"/>
        <item x="4"/>
        <item x="31"/>
        <item x="36"/>
        <item x="15"/>
        <item x="58"/>
        <item x="68"/>
        <item x="44"/>
        <item x="59"/>
        <item x="9"/>
        <item x="51"/>
        <item x="16"/>
        <item x="69"/>
        <item x="7"/>
        <item x="41"/>
        <item x="10"/>
        <item x="40"/>
        <item x="5"/>
        <item x="14"/>
        <item x="0"/>
        <item x="66"/>
        <item x="65"/>
        <item x="32"/>
        <item x="72"/>
        <item x="47"/>
        <item x="70"/>
        <item x="11"/>
        <item x="50"/>
        <item x="13"/>
        <item x="49"/>
        <item x="12"/>
        <item x="37"/>
        <item x="38"/>
        <item x="45"/>
        <item t="default"/>
      </items>
    </pivotField>
    <pivotField dataField="1" numFmtId="43" showAll="0">
      <items count="53">
        <item x="4"/>
        <item x="21"/>
        <item x="19"/>
        <item x="40"/>
        <item x="20"/>
        <item x="1"/>
        <item x="2"/>
        <item x="39"/>
        <item x="15"/>
        <item x="3"/>
        <item x="14"/>
        <item x="6"/>
        <item x="18"/>
        <item x="5"/>
        <item x="17"/>
        <item x="24"/>
        <item x="32"/>
        <item x="0"/>
        <item x="43"/>
        <item x="16"/>
        <item x="13"/>
        <item x="44"/>
        <item x="26"/>
        <item x="30"/>
        <item x="47"/>
        <item x="8"/>
        <item x="12"/>
        <item x="7"/>
        <item x="27"/>
        <item x="25"/>
        <item x="22"/>
        <item x="51"/>
        <item x="11"/>
        <item x="33"/>
        <item x="36"/>
        <item x="23"/>
        <item x="41"/>
        <item x="50"/>
        <item x="48"/>
        <item x="37"/>
        <item x="42"/>
        <item x="38"/>
        <item x="46"/>
        <item x="49"/>
        <item x="9"/>
        <item x="45"/>
        <item x="10"/>
        <item x="35"/>
        <item x="29"/>
        <item x="31"/>
        <item x="28"/>
        <item x="34"/>
        <item t="default"/>
      </items>
    </pivotField>
    <pivotField dataField="1" numFmtId="43" showAll="0">
      <items count="48">
        <item x="2"/>
        <item x="16"/>
        <item x="35"/>
        <item x="15"/>
        <item x="13"/>
        <item x="3"/>
        <item x="14"/>
        <item x="1"/>
        <item x="27"/>
        <item x="18"/>
        <item x="34"/>
        <item x="6"/>
        <item x="38"/>
        <item x="4"/>
        <item x="19"/>
        <item x="5"/>
        <item x="39"/>
        <item x="0"/>
        <item x="42"/>
        <item x="17"/>
        <item x="31"/>
        <item x="10"/>
        <item x="20"/>
        <item x="12"/>
        <item x="11"/>
        <item x="9"/>
        <item x="21"/>
        <item x="25"/>
        <item x="7"/>
        <item x="22"/>
        <item x="37"/>
        <item x="40"/>
        <item x="43"/>
        <item x="28"/>
        <item x="36"/>
        <item x="45"/>
        <item x="46"/>
        <item x="32"/>
        <item x="24"/>
        <item x="8"/>
        <item x="33"/>
        <item x="41"/>
        <item x="44"/>
        <item x="30"/>
        <item x="26"/>
        <item x="23"/>
        <item x="29"/>
        <item t="default"/>
      </items>
    </pivotField>
    <pivotField dataField="1" numFmtId="43" showAll="0">
      <items count="11">
        <item x="0"/>
        <item x="2"/>
        <item x="5"/>
        <item x="8"/>
        <item x="3"/>
        <item x="6"/>
        <item x="4"/>
        <item x="7"/>
        <item x="9"/>
        <item x="1"/>
        <item t="default"/>
      </items>
    </pivotField>
    <pivotField dataField="1" numFmtId="43" showAll="0">
      <items count="27">
        <item x="2"/>
        <item x="8"/>
        <item x="7"/>
        <item x="18"/>
        <item x="1"/>
        <item x="17"/>
        <item x="6"/>
        <item x="21"/>
        <item x="9"/>
        <item x="14"/>
        <item x="0"/>
        <item x="3"/>
        <item x="5"/>
        <item x="11"/>
        <item x="24"/>
        <item x="10"/>
        <item x="4"/>
        <item x="19"/>
        <item x="15"/>
        <item x="20"/>
        <item x="22"/>
        <item x="16"/>
        <item x="25"/>
        <item x="23"/>
        <item x="13"/>
        <item x="12"/>
        <item t="default"/>
      </items>
    </pivotField>
    <pivotField dataField="1" numFmtId="43" showAll="0">
      <items count="22">
        <item x="0"/>
        <item x="14"/>
        <item x="4"/>
        <item x="17"/>
        <item x="1"/>
        <item x="11"/>
        <item x="8"/>
        <item x="12"/>
        <item x="5"/>
        <item x="6"/>
        <item x="9"/>
        <item x="2"/>
        <item x="15"/>
        <item x="7"/>
        <item x="3"/>
        <item x="16"/>
        <item x="18"/>
        <item x="19"/>
        <item x="13"/>
        <item x="20"/>
        <item x="10"/>
        <item t="default"/>
      </items>
    </pivotField>
    <pivotField dataField="1" numFmtId="43" showAll="0"/>
    <pivotField dataField="1" numFmtId="43" showAll="0"/>
    <pivotField dataField="1" numFmtId="43" showAll="0"/>
    <pivotField dataField="1" numFmtId="43" showAll="0">
      <items count="41">
        <item x="4"/>
        <item x="33"/>
        <item x="32"/>
        <item x="16"/>
        <item x="3"/>
        <item x="15"/>
        <item x="36"/>
        <item x="1"/>
        <item x="20"/>
        <item x="2"/>
        <item x="26"/>
        <item x="5"/>
        <item x="11"/>
        <item x="21"/>
        <item x="14"/>
        <item x="22"/>
        <item x="17"/>
        <item x="13"/>
        <item x="24"/>
        <item x="7"/>
        <item x="12"/>
        <item x="6"/>
        <item x="0"/>
        <item x="34"/>
        <item x="30"/>
        <item x="29"/>
        <item x="18"/>
        <item x="19"/>
        <item x="35"/>
        <item x="10"/>
        <item x="9"/>
        <item x="37"/>
        <item x="31"/>
        <item x="38"/>
        <item x="8"/>
        <item x="39"/>
        <item x="25"/>
        <item x="28"/>
        <item x="27"/>
        <item x="23"/>
        <item t="default"/>
      </items>
    </pivotField>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items count="31">
        <item x="0"/>
        <item x="11"/>
        <item x="10"/>
        <item x="23"/>
        <item x="14"/>
        <item x="9"/>
        <item x="8"/>
        <item x="12"/>
        <item x="7"/>
        <item x="26"/>
        <item x="1"/>
        <item x="13"/>
        <item x="6"/>
        <item x="5"/>
        <item x="15"/>
        <item x="25"/>
        <item x="24"/>
        <item x="21"/>
        <item x="3"/>
        <item x="4"/>
        <item x="20"/>
        <item x="27"/>
        <item x="28"/>
        <item x="19"/>
        <item x="29"/>
        <item x="16"/>
        <item x="2"/>
        <item x="22"/>
        <item x="18"/>
        <item x="17"/>
        <item t="default"/>
      </items>
    </pivotField>
    <pivotField axis="axisRow" showAll="0">
      <items count="43">
        <item x="32"/>
        <item x="30"/>
        <item x="31"/>
        <item x="34"/>
        <item x="33"/>
        <item x="35"/>
        <item x="28"/>
        <item x="14"/>
        <item x="19"/>
        <item x="13"/>
        <item x="21"/>
        <item x="26"/>
        <item x="22"/>
        <item x="27"/>
        <item x="24"/>
        <item x="23"/>
        <item x="25"/>
        <item x="12"/>
        <item x="5"/>
        <item x="8"/>
        <item x="4"/>
        <item x="1"/>
        <item x="0"/>
        <item x="2"/>
        <item x="3"/>
        <item x="6"/>
        <item x="7"/>
        <item x="11"/>
        <item x="9"/>
        <item x="10"/>
        <item x="20"/>
        <item x="40"/>
        <item x="36"/>
        <item x="29"/>
        <item x="38"/>
        <item x="39"/>
        <item x="16"/>
        <item x="18"/>
        <item x="15"/>
        <item x="17"/>
        <item x="37"/>
        <item x="41"/>
        <item t="default"/>
      </items>
    </pivotField>
  </pivotFields>
  <rowFields count="1">
    <field x="25"/>
  </rowFields>
  <rowItems count="4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t="grand">
      <x/>
    </i>
  </rowItems>
  <colFields count="1">
    <field x="-2"/>
  </colFields>
  <colItems count="25">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colItems>
  <dataFields count="25">
    <dataField name="Suma de SEDE 1 - MANZANA LIEVANO - ALCALDÍA MAYOR" fld="0" baseField="0" baseItem="0"/>
    <dataField name="Suma de SEDE 2- DIRECCIÓN DISTRITAL DE ARCHIVO DE  BOGOTA " fld="1" baseField="0" baseItem="0"/>
    <dataField name="Suma de SEDE 3 - IMPRENTA DISTRITAL" fld="2" baseField="0" baseItem="0"/>
    <dataField name="Suma de SEDE 4 - SEDE ALTERNA RESTREPO " fld="3" baseField="0" baseItem="0"/>
    <dataField name="Suma de SEDE 5 - SUPERCADE CAD CARRERA " fld="4" baseField="0" baseItem="0"/>
    <dataField name="Suma de SEDE 6 - SUPERCADE AMERICAS " fld="5" baseField="0" baseItem="0"/>
    <dataField name="Suma de SEDE 7 - SUPERCADE BOSA " fld="6" baseField="0" baseItem="0"/>
    <dataField name="Suma de SEDE 8 - SUPERCADE CALLE 13 " fld="7" baseField="0" baseItem="0"/>
    <dataField name="Suma de SEDE 9 - SUPERCADE 20 DE JULIO " fld="8" baseField="0" baseItem="0"/>
    <dataField name="Suma de SEDE 10 - SUPERCADE MANITAS " fld="9" baseField="0" baseItem="0"/>
    <dataField name="Suma de SEDE 11 - SUPERCADE SUBA " fld="10" baseField="0" baseItem="0"/>
    <dataField name="Suma de SEDE 12 - SUPERCADE SOCIAL" fld="11" baseField="0" baseItem="0"/>
    <dataField name="Suma de SEDE 13 - CADE SERVITA " fld="12" baseField="0" baseItem="0"/>
    <dataField name="Suma de SEDE 14 - CADE LA VICTORIA " fld="13" baseField="0" baseItem="0"/>
    <dataField name="Suma de SEDE 15 - CADE LA GAITANA " fld="14" baseField="0" baseItem="0"/>
    <dataField name="Suma de SEDE 16 - SUPERCADE ENGATIVA " fld="15" baseField="0" baseItem="0"/>
    <dataField name="Suma de SEDE 17 - CADE LOS LUCEROS " fld="16" baseField="0" baseItem="0"/>
    <dataField name="Suma de SEDE 18 - CENTRO DE MEMORIA, PAZ Y RECONCILIACIÓN " fld="17" baseField="0" baseItem="0"/>
    <dataField name="Suma de SEDE 19 - CENTRO DE ENCUENTRO BOSA " fld="18" baseField="0" baseItem="0"/>
    <dataField name="Suma de SEDE 20 - CENTRO DE ENCUENTRO CHAPINERO " fld="19" baseField="0" baseItem="0"/>
    <dataField name="Suma de SEDE 21 - CENTRO DE ENCUENTRO CIUDAD BOLIVAR " fld="20" baseField="0" baseItem="0"/>
    <dataField name="Suma de SEDE 22 - CENTRO DE ENCUENTRO KENNEDY PATIO BONITO " fld="21" baseField="0" baseItem="0"/>
    <dataField name="Suma de SEDE 23 - CENTRO DE ENCUENTRO RAFAEL URIBE " fld="22" baseField="0" baseItem="0"/>
    <dataField name="Suma de SEDE 24 - CENTRO DE ENCUENTRO SUBA " fld="23" baseField="0" baseItem="0"/>
    <dataField name="Suma de SEDE 25 - SEDE ALTERNA TEQUENDAMA" fld="24" baseField="0" baseItem="0"/>
  </dataFields>
  <formats count="14">
    <format dxfId="13">
      <pivotArea field="25" type="button" dataOnly="0" labelOnly="1" outline="0" axis="axisRow" fieldPosition="0"/>
    </format>
    <format dxfId="12">
      <pivotArea dataOnly="0" labelOnly="1" outline="0" fieldPosition="0">
        <references count="1">
          <reference field="4294967294" count="25">
            <x v="0"/>
            <x v="1"/>
            <x v="2"/>
            <x v="3"/>
            <x v="4"/>
            <x v="5"/>
            <x v="6"/>
            <x v="7"/>
            <x v="8"/>
            <x v="9"/>
            <x v="10"/>
            <x v="11"/>
            <x v="12"/>
            <x v="13"/>
            <x v="14"/>
            <x v="15"/>
            <x v="16"/>
            <x v="17"/>
            <x v="18"/>
            <x v="19"/>
            <x v="20"/>
            <x v="21"/>
            <x v="22"/>
            <x v="23"/>
            <x v="24"/>
          </reference>
        </references>
      </pivotArea>
    </format>
    <format dxfId="11">
      <pivotArea field="25" type="button" dataOnly="0" labelOnly="1" outline="0" axis="axisRow" fieldPosition="0"/>
    </format>
    <format dxfId="10">
      <pivotArea dataOnly="0" labelOnly="1" outline="0" fieldPosition="0">
        <references count="1">
          <reference field="4294967294" count="25">
            <x v="0"/>
            <x v="1"/>
            <x v="2"/>
            <x v="3"/>
            <x v="4"/>
            <x v="5"/>
            <x v="6"/>
            <x v="7"/>
            <x v="8"/>
            <x v="9"/>
            <x v="10"/>
            <x v="11"/>
            <x v="12"/>
            <x v="13"/>
            <x v="14"/>
            <x v="15"/>
            <x v="16"/>
            <x v="17"/>
            <x v="18"/>
            <x v="19"/>
            <x v="20"/>
            <x v="21"/>
            <x v="22"/>
            <x v="23"/>
            <x v="24"/>
          </reference>
        </references>
      </pivotArea>
    </format>
    <format dxfId="9">
      <pivotArea field="25" type="button" dataOnly="0" labelOnly="1" outline="0" axis="axisRow" fieldPosition="0"/>
    </format>
    <format dxfId="8">
      <pivotArea dataOnly="0" labelOnly="1" outline="0" fieldPosition="0">
        <references count="1">
          <reference field="4294967294" count="25">
            <x v="0"/>
            <x v="1"/>
            <x v="2"/>
            <x v="3"/>
            <x v="4"/>
            <x v="5"/>
            <x v="6"/>
            <x v="7"/>
            <x v="8"/>
            <x v="9"/>
            <x v="10"/>
            <x v="11"/>
            <x v="12"/>
            <x v="13"/>
            <x v="14"/>
            <x v="15"/>
            <x v="16"/>
            <x v="17"/>
            <x v="18"/>
            <x v="19"/>
            <x v="20"/>
            <x v="21"/>
            <x v="22"/>
            <x v="23"/>
            <x v="24"/>
          </reference>
        </references>
      </pivotArea>
    </format>
    <format dxfId="7">
      <pivotArea outline="0" collapsedLevelsAreSubtotals="1" fieldPosition="0"/>
    </format>
    <format dxfId="6">
      <pivotArea dataOnly="0" labelOnly="1" outline="0" fieldPosition="0">
        <references count="1">
          <reference field="4294967294" count="25">
            <x v="0"/>
            <x v="1"/>
            <x v="2"/>
            <x v="3"/>
            <x v="4"/>
            <x v="5"/>
            <x v="6"/>
            <x v="7"/>
            <x v="8"/>
            <x v="9"/>
            <x v="10"/>
            <x v="11"/>
            <x v="12"/>
            <x v="13"/>
            <x v="14"/>
            <x v="15"/>
            <x v="16"/>
            <x v="17"/>
            <x v="18"/>
            <x v="19"/>
            <x v="20"/>
            <x v="21"/>
            <x v="22"/>
            <x v="23"/>
            <x v="24"/>
          </reference>
        </references>
      </pivotArea>
    </format>
    <format dxfId="5">
      <pivotArea type="all" dataOnly="0" outline="0" fieldPosition="0"/>
    </format>
    <format dxfId="4">
      <pivotArea outline="0" collapsedLevelsAreSubtotals="1" fieldPosition="0"/>
    </format>
    <format dxfId="3">
      <pivotArea field="25" type="button" dataOnly="0" labelOnly="1" outline="0" axis="axisRow" fieldPosition="0"/>
    </format>
    <format dxfId="2">
      <pivotArea dataOnly="0" labelOnly="1" fieldPosition="0">
        <references count="1">
          <reference field="25" count="0"/>
        </references>
      </pivotArea>
    </format>
    <format dxfId="1">
      <pivotArea dataOnly="0" labelOnly="1" grandRow="1" outline="0" fieldPosition="0"/>
    </format>
    <format dxfId="0">
      <pivotArea dataOnly="0" labelOnly="1" outline="0" fieldPosition="0">
        <references count="1">
          <reference field="4294967294" count="25">
            <x v="0"/>
            <x v="1"/>
            <x v="2"/>
            <x v="3"/>
            <x v="4"/>
            <x v="5"/>
            <x v="6"/>
            <x v="7"/>
            <x v="8"/>
            <x v="9"/>
            <x v="10"/>
            <x v="11"/>
            <x v="12"/>
            <x v="13"/>
            <x v="14"/>
            <x v="15"/>
            <x v="16"/>
            <x v="17"/>
            <x v="18"/>
            <x v="19"/>
            <x v="20"/>
            <x v="21"/>
            <x v="22"/>
            <x v="23"/>
            <x v="2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90"/>
  <sheetViews>
    <sheetView topLeftCell="B1" workbookViewId="0">
      <selection activeCell="B1" sqref="A1:C7"/>
    </sheetView>
  </sheetViews>
  <sheetFormatPr baseColWidth="10" defaultColWidth="11" defaultRowHeight="14.25"/>
  <cols>
    <col min="1" max="1" width="4" hidden="1" customWidth="1"/>
    <col min="2" max="2" width="24.125" customWidth="1"/>
    <col min="3" max="3" width="14.625" customWidth="1"/>
    <col min="4" max="4" width="14.75" customWidth="1"/>
    <col min="5" max="6" width="13.625" customWidth="1"/>
    <col min="7" max="7" width="12.625" customWidth="1"/>
    <col min="8" max="14" width="13.625" customWidth="1"/>
    <col min="15" max="17" width="12.625" customWidth="1"/>
    <col min="18" max="23" width="13.625" customWidth="1"/>
    <col min="24" max="24" width="12.625" customWidth="1"/>
    <col min="25" max="26" width="13.625" customWidth="1"/>
    <col min="27" max="27" width="12.625" customWidth="1"/>
  </cols>
  <sheetData>
    <row r="1" spans="1:28" ht="60.75" thickBot="1">
      <c r="A1" s="43" t="s">
        <v>682</v>
      </c>
      <c r="B1" s="44" t="s">
        <v>683</v>
      </c>
      <c r="C1" s="45" t="s">
        <v>684</v>
      </c>
      <c r="D1" s="46" t="s">
        <v>653</v>
      </c>
      <c r="E1" s="46" t="s">
        <v>654</v>
      </c>
      <c r="F1" s="46" t="s">
        <v>655</v>
      </c>
      <c r="G1" s="46" t="s">
        <v>656</v>
      </c>
      <c r="H1" s="46" t="s">
        <v>657</v>
      </c>
      <c r="I1" s="46" t="s">
        <v>658</v>
      </c>
      <c r="J1" s="46" t="s">
        <v>659</v>
      </c>
      <c r="K1" s="46" t="s">
        <v>660</v>
      </c>
      <c r="L1" s="46" t="s">
        <v>661</v>
      </c>
      <c r="M1" s="46" t="s">
        <v>662</v>
      </c>
      <c r="N1" s="46" t="s">
        <v>663</v>
      </c>
      <c r="O1" s="46" t="s">
        <v>664</v>
      </c>
      <c r="P1" s="47" t="s">
        <v>665</v>
      </c>
      <c r="Q1" s="46" t="s">
        <v>666</v>
      </c>
      <c r="R1" s="46" t="s">
        <v>667</v>
      </c>
      <c r="S1" s="46" t="s">
        <v>668</v>
      </c>
      <c r="T1" s="46" t="s">
        <v>669</v>
      </c>
      <c r="U1" s="46" t="s">
        <v>670</v>
      </c>
      <c r="V1" s="46" t="s">
        <v>671</v>
      </c>
      <c r="W1" s="46" t="s">
        <v>672</v>
      </c>
      <c r="X1" s="46" t="s">
        <v>673</v>
      </c>
      <c r="Y1" s="46" t="s">
        <v>674</v>
      </c>
      <c r="Z1" s="46" t="s">
        <v>675</v>
      </c>
      <c r="AA1" s="46" t="s">
        <v>676</v>
      </c>
      <c r="AB1" s="48" t="s">
        <v>677</v>
      </c>
    </row>
    <row r="2" spans="1:28">
      <c r="A2" s="49">
        <v>1</v>
      </c>
      <c r="B2" s="50" t="s">
        <v>685</v>
      </c>
      <c r="C2" s="51">
        <f>SUM(D2:AB2)</f>
        <v>130</v>
      </c>
      <c r="D2" s="123">
        <v>30</v>
      </c>
      <c r="E2" s="123">
        <v>11</v>
      </c>
      <c r="F2" s="123">
        <v>2</v>
      </c>
      <c r="G2" s="123">
        <v>2</v>
      </c>
      <c r="H2" s="122">
        <v>10</v>
      </c>
      <c r="I2" s="123">
        <v>8</v>
      </c>
      <c r="J2" s="123">
        <v>6</v>
      </c>
      <c r="K2" s="122">
        <v>4</v>
      </c>
      <c r="L2" s="123">
        <v>6</v>
      </c>
      <c r="M2" s="123">
        <v>8</v>
      </c>
      <c r="N2" s="123">
        <v>8</v>
      </c>
      <c r="O2" s="123">
        <v>2</v>
      </c>
      <c r="P2" s="128">
        <v>2</v>
      </c>
      <c r="Q2" s="123">
        <v>2</v>
      </c>
      <c r="R2" s="123">
        <v>2</v>
      </c>
      <c r="S2" s="123">
        <v>4</v>
      </c>
      <c r="T2" s="123">
        <v>1</v>
      </c>
      <c r="U2" s="123">
        <v>4</v>
      </c>
      <c r="V2" s="123">
        <v>3</v>
      </c>
      <c r="W2" s="123">
        <v>3</v>
      </c>
      <c r="X2" s="123">
        <v>2</v>
      </c>
      <c r="Y2" s="123">
        <v>3</v>
      </c>
      <c r="Z2" s="123">
        <v>3</v>
      </c>
      <c r="AA2" s="123">
        <v>2</v>
      </c>
      <c r="AB2" s="129">
        <v>2</v>
      </c>
    </row>
    <row r="3" spans="1:28">
      <c r="A3" s="52">
        <v>2</v>
      </c>
      <c r="B3" s="53" t="s">
        <v>686</v>
      </c>
      <c r="C3" s="54">
        <f>SUM(D3:AB3)</f>
        <v>41</v>
      </c>
      <c r="D3" s="124">
        <v>12</v>
      </c>
      <c r="E3" s="124">
        <v>3</v>
      </c>
      <c r="F3" s="124">
        <v>2</v>
      </c>
      <c r="G3" s="54"/>
      <c r="H3" s="124">
        <v>2</v>
      </c>
      <c r="I3" s="124">
        <v>2</v>
      </c>
      <c r="J3" s="124">
        <v>2</v>
      </c>
      <c r="K3" s="124">
        <v>1</v>
      </c>
      <c r="L3" s="124">
        <v>2</v>
      </c>
      <c r="M3" s="124">
        <v>2</v>
      </c>
      <c r="N3" s="124">
        <v>2</v>
      </c>
      <c r="O3" s="54"/>
      <c r="P3" s="103"/>
      <c r="Q3" s="124">
        <v>1</v>
      </c>
      <c r="R3" s="124">
        <v>1</v>
      </c>
      <c r="S3" s="124">
        <v>2</v>
      </c>
      <c r="T3" s="54"/>
      <c r="U3" s="124">
        <v>2</v>
      </c>
      <c r="V3" s="124">
        <v>2</v>
      </c>
      <c r="W3" s="124">
        <v>1</v>
      </c>
      <c r="X3" s="124">
        <v>1</v>
      </c>
      <c r="Y3" s="54"/>
      <c r="Z3" s="124">
        <v>1</v>
      </c>
      <c r="AA3" s="54"/>
      <c r="AB3" s="104"/>
    </row>
    <row r="4" spans="1:28">
      <c r="A4" s="52">
        <v>3</v>
      </c>
      <c r="B4" s="53" t="s">
        <v>687</v>
      </c>
      <c r="C4" s="54">
        <f>SUM(D4:AB4)</f>
        <v>4</v>
      </c>
      <c r="D4" s="124">
        <v>3</v>
      </c>
      <c r="E4" s="124">
        <v>1</v>
      </c>
      <c r="F4" s="124"/>
      <c r="G4" s="54"/>
      <c r="H4" s="54"/>
      <c r="I4" s="124"/>
      <c r="J4" s="54"/>
      <c r="K4" s="54"/>
      <c r="L4" s="54"/>
      <c r="M4" s="54"/>
      <c r="N4" s="124"/>
      <c r="O4" s="54"/>
      <c r="P4" s="103"/>
      <c r="Q4" s="54"/>
      <c r="R4" s="54"/>
      <c r="S4" s="54"/>
      <c r="T4" s="54"/>
      <c r="U4" s="124"/>
      <c r="V4" s="124"/>
      <c r="W4" s="54"/>
      <c r="X4" s="54"/>
      <c r="Y4" s="54"/>
      <c r="Z4" s="54"/>
      <c r="AA4" s="54"/>
      <c r="AB4" s="104"/>
    </row>
    <row r="5" spans="1:28">
      <c r="A5" s="52">
        <v>4</v>
      </c>
      <c r="B5" s="53" t="s">
        <v>688</v>
      </c>
      <c r="C5" s="54">
        <f>SUM(D5:AB5)</f>
        <v>5</v>
      </c>
      <c r="D5" s="124">
        <v>1</v>
      </c>
      <c r="E5" s="124">
        <v>1</v>
      </c>
      <c r="F5" s="124">
        <v>1</v>
      </c>
      <c r="G5" s="54"/>
      <c r="H5" s="54"/>
      <c r="I5" s="54"/>
      <c r="J5" s="54"/>
      <c r="K5" s="54"/>
      <c r="L5" s="54"/>
      <c r="M5" s="54"/>
      <c r="N5" s="124"/>
      <c r="O5" s="54"/>
      <c r="P5" s="103"/>
      <c r="Q5" s="54"/>
      <c r="R5" s="54"/>
      <c r="S5" s="54"/>
      <c r="T5" s="54"/>
      <c r="U5" s="124">
        <v>1</v>
      </c>
      <c r="V5" s="124">
        <v>1</v>
      </c>
      <c r="W5" s="54"/>
      <c r="X5" s="54"/>
      <c r="Y5" s="54"/>
      <c r="Z5" s="54"/>
      <c r="AA5" s="54"/>
      <c r="AB5" s="104"/>
    </row>
    <row r="6" spans="1:28" ht="15" thickBot="1">
      <c r="A6" s="55">
        <v>5</v>
      </c>
      <c r="B6" s="56" t="s">
        <v>689</v>
      </c>
      <c r="C6" s="57">
        <f>SUM(D6:AB6)</f>
        <v>5</v>
      </c>
      <c r="D6" s="125">
        <v>2</v>
      </c>
      <c r="E6" s="57"/>
      <c r="F6" s="57"/>
      <c r="G6" s="57"/>
      <c r="H6" s="57"/>
      <c r="I6" s="57"/>
      <c r="J6" s="57"/>
      <c r="K6" s="57"/>
      <c r="L6" s="57"/>
      <c r="M6" s="57">
        <v>1</v>
      </c>
      <c r="N6" s="125">
        <v>1</v>
      </c>
      <c r="O6" s="57"/>
      <c r="P6" s="105"/>
      <c r="Q6" s="57"/>
      <c r="R6" s="57"/>
      <c r="S6" s="57"/>
      <c r="T6" s="57"/>
      <c r="U6" s="125">
        <v>1</v>
      </c>
      <c r="V6" s="57"/>
      <c r="W6" s="57"/>
      <c r="X6" s="57"/>
      <c r="Y6" s="57"/>
      <c r="Z6" s="57"/>
      <c r="AA6" s="57"/>
      <c r="AB6" s="106"/>
    </row>
    <row r="7" spans="1:28" ht="15" thickBot="1">
      <c r="A7" s="217" t="s">
        <v>690</v>
      </c>
      <c r="B7" s="218"/>
      <c r="C7" s="58">
        <f t="shared" ref="C7:AB7" si="0">SUM(C2:C6)</f>
        <v>185</v>
      </c>
      <c r="D7" s="58">
        <f t="shared" si="0"/>
        <v>48</v>
      </c>
      <c r="E7" s="58">
        <f t="shared" si="0"/>
        <v>16</v>
      </c>
      <c r="F7" s="58">
        <f t="shared" si="0"/>
        <v>5</v>
      </c>
      <c r="G7" s="58">
        <f t="shared" si="0"/>
        <v>2</v>
      </c>
      <c r="H7" s="58">
        <f t="shared" si="0"/>
        <v>12</v>
      </c>
      <c r="I7" s="58">
        <f t="shared" si="0"/>
        <v>10</v>
      </c>
      <c r="J7" s="58">
        <f t="shared" si="0"/>
        <v>8</v>
      </c>
      <c r="K7" s="58">
        <f t="shared" si="0"/>
        <v>5</v>
      </c>
      <c r="L7" s="58">
        <f t="shared" si="0"/>
        <v>8</v>
      </c>
      <c r="M7" s="58">
        <f t="shared" si="0"/>
        <v>11</v>
      </c>
      <c r="N7" s="58">
        <f t="shared" si="0"/>
        <v>11</v>
      </c>
      <c r="O7" s="58">
        <f t="shared" si="0"/>
        <v>2</v>
      </c>
      <c r="P7" s="58">
        <f t="shared" si="0"/>
        <v>2</v>
      </c>
      <c r="Q7" s="58">
        <f t="shared" si="0"/>
        <v>3</v>
      </c>
      <c r="R7" s="58">
        <f t="shared" si="0"/>
        <v>3</v>
      </c>
      <c r="S7" s="58">
        <f t="shared" si="0"/>
        <v>6</v>
      </c>
      <c r="T7" s="58">
        <f t="shared" si="0"/>
        <v>1</v>
      </c>
      <c r="U7" s="58">
        <f t="shared" si="0"/>
        <v>8</v>
      </c>
      <c r="V7" s="58">
        <f t="shared" si="0"/>
        <v>6</v>
      </c>
      <c r="W7" s="58">
        <f t="shared" si="0"/>
        <v>4</v>
      </c>
      <c r="X7" s="58">
        <f t="shared" si="0"/>
        <v>3</v>
      </c>
      <c r="Y7" s="58">
        <f t="shared" si="0"/>
        <v>3</v>
      </c>
      <c r="Z7" s="58">
        <f t="shared" si="0"/>
        <v>4</v>
      </c>
      <c r="AA7" s="58">
        <f t="shared" si="0"/>
        <v>2</v>
      </c>
      <c r="AB7" s="59">
        <f t="shared" si="0"/>
        <v>2</v>
      </c>
    </row>
    <row r="8" spans="1:28">
      <c r="R8" s="65"/>
    </row>
    <row r="9" spans="1:28" s="64" customFormat="1">
      <c r="R9" s="65"/>
    </row>
    <row r="10" spans="1:28" s="64" customFormat="1">
      <c r="B10" s="64" t="s">
        <v>692</v>
      </c>
      <c r="C10" s="64">
        <v>2862350.9288400002</v>
      </c>
      <c r="D10" s="64">
        <f>+$C$10*D7</f>
        <v>137392844.58432001</v>
      </c>
      <c r="E10" s="64">
        <f t="shared" ref="E10:AA10" si="1">+$C$10*E7</f>
        <v>45797614.861440003</v>
      </c>
      <c r="F10" s="64">
        <f t="shared" si="1"/>
        <v>14311754.644200001</v>
      </c>
      <c r="G10" s="64">
        <f t="shared" si="1"/>
        <v>5724701.8576800004</v>
      </c>
      <c r="H10" s="64">
        <f t="shared" si="1"/>
        <v>34348211.146080002</v>
      </c>
      <c r="I10" s="64">
        <f t="shared" si="1"/>
        <v>28623509.288400002</v>
      </c>
      <c r="J10" s="64">
        <f t="shared" si="1"/>
        <v>22898807.430720001</v>
      </c>
      <c r="K10" s="64">
        <f t="shared" si="1"/>
        <v>14311754.644200001</v>
      </c>
      <c r="L10" s="64">
        <f t="shared" si="1"/>
        <v>22898807.430720001</v>
      </c>
      <c r="M10" s="64">
        <f t="shared" si="1"/>
        <v>31485860.217240002</v>
      </c>
      <c r="N10" s="64">
        <f t="shared" si="1"/>
        <v>31485860.217240002</v>
      </c>
      <c r="O10" s="64">
        <f t="shared" si="1"/>
        <v>5724701.8576800004</v>
      </c>
      <c r="P10" s="64">
        <f t="shared" si="1"/>
        <v>5724701.8576800004</v>
      </c>
      <c r="Q10" s="64">
        <f t="shared" si="1"/>
        <v>8587052.7865200005</v>
      </c>
      <c r="R10" s="64">
        <f t="shared" si="1"/>
        <v>8587052.7865200005</v>
      </c>
      <c r="S10" s="64">
        <f t="shared" si="1"/>
        <v>17174105.573040001</v>
      </c>
      <c r="T10" s="64">
        <f t="shared" si="1"/>
        <v>2862350.9288400002</v>
      </c>
      <c r="U10" s="64">
        <f t="shared" si="1"/>
        <v>22898807.430720001</v>
      </c>
      <c r="V10" s="64">
        <f t="shared" si="1"/>
        <v>17174105.573040001</v>
      </c>
      <c r="W10" s="64">
        <f t="shared" si="1"/>
        <v>11449403.715360001</v>
      </c>
      <c r="X10" s="64">
        <f t="shared" si="1"/>
        <v>8587052.7865200005</v>
      </c>
      <c r="Y10" s="64">
        <f t="shared" si="1"/>
        <v>8587052.7865200005</v>
      </c>
      <c r="Z10" s="64">
        <f t="shared" si="1"/>
        <v>11449403.715360001</v>
      </c>
      <c r="AA10" s="64">
        <f t="shared" si="1"/>
        <v>5724701.8576800004</v>
      </c>
    </row>
    <row r="11" spans="1:28" s="64" customFormat="1">
      <c r="C11" s="64">
        <f>+C10*C7</f>
        <v>529534921.83540004</v>
      </c>
      <c r="R11" s="65"/>
    </row>
    <row r="12" spans="1:28" s="64" customFormat="1">
      <c r="R12" s="65"/>
    </row>
    <row r="13" spans="1:28" ht="15">
      <c r="C13" s="75" t="s">
        <v>731</v>
      </c>
      <c r="D13" s="75" t="s">
        <v>730</v>
      </c>
      <c r="E13" s="84" t="s">
        <v>732</v>
      </c>
      <c r="R13" s="65"/>
    </row>
    <row r="14" spans="1:28">
      <c r="B14" t="s">
        <v>729</v>
      </c>
      <c r="C14" s="64">
        <f>+((C10/30)*13)*C7</f>
        <v>229465132.79534003</v>
      </c>
      <c r="D14" s="74">
        <f>+'para facturar'!H2</f>
        <v>517990108</v>
      </c>
      <c r="E14" s="74">
        <f>+(C14-D14)/C10</f>
        <v>-100.80000055115111</v>
      </c>
      <c r="R14" s="65"/>
    </row>
    <row r="15" spans="1:28">
      <c r="B15" t="s">
        <v>759</v>
      </c>
      <c r="C15" s="64"/>
      <c r="R15" s="65"/>
    </row>
    <row r="16" spans="1:28">
      <c r="B16" t="s">
        <v>760</v>
      </c>
      <c r="R16" s="65"/>
    </row>
    <row r="17" spans="18:18">
      <c r="R17" s="65"/>
    </row>
    <row r="18" spans="18:18">
      <c r="R18" s="65"/>
    </row>
    <row r="19" spans="18:18">
      <c r="R19" s="65"/>
    </row>
    <row r="20" spans="18:18">
      <c r="R20" s="65"/>
    </row>
    <row r="21" spans="18:18">
      <c r="R21" s="65"/>
    </row>
    <row r="22" spans="18:18">
      <c r="R22" s="65"/>
    </row>
    <row r="23" spans="18:18">
      <c r="R23" s="65"/>
    </row>
    <row r="24" spans="18:18">
      <c r="R24" s="65"/>
    </row>
    <row r="25" spans="18:18">
      <c r="R25" s="65"/>
    </row>
    <row r="26" spans="18:18">
      <c r="R26" s="65"/>
    </row>
    <row r="27" spans="18:18">
      <c r="R27" s="65"/>
    </row>
    <row r="28" spans="18:18">
      <c r="R28" s="65"/>
    </row>
    <row r="29" spans="18:18">
      <c r="R29" s="65"/>
    </row>
    <row r="30" spans="18:18">
      <c r="R30" s="65"/>
    </row>
    <row r="31" spans="18:18">
      <c r="R31" s="65"/>
    </row>
    <row r="32" spans="18:18">
      <c r="R32" s="65"/>
    </row>
    <row r="33" spans="18:18">
      <c r="R33" s="65"/>
    </row>
    <row r="34" spans="18:18">
      <c r="R34" s="65"/>
    </row>
    <row r="35" spans="18:18">
      <c r="R35" s="65"/>
    </row>
    <row r="36" spans="18:18">
      <c r="R36" s="65"/>
    </row>
    <row r="37" spans="18:18">
      <c r="R37" s="65"/>
    </row>
    <row r="38" spans="18:18">
      <c r="R38" s="65"/>
    </row>
    <row r="39" spans="18:18">
      <c r="R39" s="65"/>
    </row>
    <row r="40" spans="18:18">
      <c r="R40" s="65"/>
    </row>
    <row r="41" spans="18:18">
      <c r="R41" s="65"/>
    </row>
    <row r="42" spans="18:18">
      <c r="R42" s="65"/>
    </row>
    <row r="43" spans="18:18">
      <c r="R43" s="65"/>
    </row>
    <row r="44" spans="18:18">
      <c r="R44" s="65"/>
    </row>
    <row r="45" spans="18:18">
      <c r="R45" s="65"/>
    </row>
    <row r="46" spans="18:18">
      <c r="R46" s="65"/>
    </row>
    <row r="47" spans="18:18">
      <c r="R47" s="65"/>
    </row>
    <row r="48" spans="18:18">
      <c r="R48" s="65"/>
    </row>
    <row r="49" spans="18:18">
      <c r="R49" s="65"/>
    </row>
    <row r="50" spans="18:18">
      <c r="R50" s="65"/>
    </row>
    <row r="51" spans="18:18">
      <c r="R51" s="65"/>
    </row>
    <row r="52" spans="18:18">
      <c r="R52" s="65"/>
    </row>
    <row r="53" spans="18:18">
      <c r="R53" s="65"/>
    </row>
    <row r="54" spans="18:18">
      <c r="R54" s="65"/>
    </row>
    <row r="55" spans="18:18">
      <c r="R55" s="65"/>
    </row>
    <row r="56" spans="18:18">
      <c r="R56" s="65"/>
    </row>
    <row r="57" spans="18:18">
      <c r="R57" s="65"/>
    </row>
    <row r="58" spans="18:18">
      <c r="R58" s="65"/>
    </row>
    <row r="59" spans="18:18">
      <c r="R59" s="65"/>
    </row>
    <row r="60" spans="18:18">
      <c r="R60" s="65"/>
    </row>
    <row r="61" spans="18:18">
      <c r="R61" s="65"/>
    </row>
    <row r="62" spans="18:18">
      <c r="R62" s="65"/>
    </row>
    <row r="63" spans="18:18">
      <c r="R63" s="65"/>
    </row>
    <row r="64" spans="18:18">
      <c r="R64" s="65"/>
    </row>
    <row r="65" spans="18:18">
      <c r="R65" s="65"/>
    </row>
    <row r="66" spans="18:18">
      <c r="R66" s="65"/>
    </row>
    <row r="67" spans="18:18">
      <c r="R67" s="65"/>
    </row>
    <row r="68" spans="18:18">
      <c r="R68" s="65"/>
    </row>
    <row r="69" spans="18:18">
      <c r="R69" s="65"/>
    </row>
    <row r="70" spans="18:18">
      <c r="R70" s="65"/>
    </row>
    <row r="71" spans="18:18">
      <c r="R71" s="65"/>
    </row>
    <row r="72" spans="18:18">
      <c r="R72" s="65"/>
    </row>
    <row r="73" spans="18:18">
      <c r="R73" s="65"/>
    </row>
    <row r="74" spans="18:18">
      <c r="R74" s="65"/>
    </row>
    <row r="75" spans="18:18">
      <c r="R75" s="65"/>
    </row>
    <row r="76" spans="18:18">
      <c r="R76" s="65"/>
    </row>
    <row r="77" spans="18:18">
      <c r="R77" s="65"/>
    </row>
    <row r="78" spans="18:18">
      <c r="R78" s="65"/>
    </row>
    <row r="79" spans="18:18">
      <c r="R79" s="65"/>
    </row>
    <row r="80" spans="18:18">
      <c r="R80" s="65"/>
    </row>
    <row r="81" spans="18:18">
      <c r="R81" s="65"/>
    </row>
    <row r="82" spans="18:18">
      <c r="R82" s="65"/>
    </row>
    <row r="83" spans="18:18">
      <c r="R83" s="65"/>
    </row>
    <row r="84" spans="18:18">
      <c r="R84" s="65"/>
    </row>
    <row r="85" spans="18:18">
      <c r="R85" s="65"/>
    </row>
    <row r="86" spans="18:18">
      <c r="R86" s="65"/>
    </row>
    <row r="87" spans="18:18">
      <c r="R87" s="65"/>
    </row>
    <row r="88" spans="18:18">
      <c r="R88" s="65"/>
    </row>
    <row r="89" spans="18:18">
      <c r="R89" s="65"/>
    </row>
    <row r="90" spans="18:18">
      <c r="R90" s="65"/>
    </row>
    <row r="91" spans="18:18">
      <c r="R91" s="65"/>
    </row>
    <row r="92" spans="18:18">
      <c r="R92" s="65"/>
    </row>
    <row r="93" spans="18:18">
      <c r="R93" s="65"/>
    </row>
    <row r="94" spans="18:18">
      <c r="R94" s="65"/>
    </row>
    <row r="95" spans="18:18">
      <c r="R95" s="65"/>
    </row>
    <row r="96" spans="18:18">
      <c r="R96" s="65"/>
    </row>
    <row r="97" spans="18:18">
      <c r="R97" s="65"/>
    </row>
    <row r="98" spans="18:18">
      <c r="R98" s="65"/>
    </row>
    <row r="99" spans="18:18">
      <c r="R99" s="65"/>
    </row>
    <row r="100" spans="18:18">
      <c r="R100" s="65"/>
    </row>
    <row r="101" spans="18:18">
      <c r="R101" s="65"/>
    </row>
    <row r="102" spans="18:18">
      <c r="R102" s="65"/>
    </row>
    <row r="103" spans="18:18">
      <c r="R103" s="65"/>
    </row>
    <row r="104" spans="18:18">
      <c r="R104" s="65"/>
    </row>
    <row r="105" spans="18:18">
      <c r="R105" s="65"/>
    </row>
    <row r="106" spans="18:18">
      <c r="R106" s="65"/>
    </row>
    <row r="107" spans="18:18">
      <c r="R107" s="65"/>
    </row>
    <row r="108" spans="18:18">
      <c r="R108" s="65"/>
    </row>
    <row r="109" spans="18:18">
      <c r="R109" s="65"/>
    </row>
    <row r="110" spans="18:18">
      <c r="R110" s="65"/>
    </row>
    <row r="111" spans="18:18">
      <c r="R111" s="65"/>
    </row>
    <row r="112" spans="18:18">
      <c r="R112" s="65"/>
    </row>
    <row r="113" spans="18:18">
      <c r="R113" s="65"/>
    </row>
    <row r="114" spans="18:18">
      <c r="R114" s="65"/>
    </row>
    <row r="115" spans="18:18">
      <c r="R115" s="65"/>
    </row>
    <row r="116" spans="18:18">
      <c r="R116" s="65"/>
    </row>
    <row r="117" spans="18:18">
      <c r="R117" s="65"/>
    </row>
    <row r="118" spans="18:18">
      <c r="R118" s="65"/>
    </row>
    <row r="119" spans="18:18">
      <c r="R119" s="65"/>
    </row>
    <row r="120" spans="18:18">
      <c r="R120" s="65"/>
    </row>
    <row r="121" spans="18:18">
      <c r="R121" s="65"/>
    </row>
    <row r="122" spans="18:18">
      <c r="R122" s="65"/>
    </row>
    <row r="123" spans="18:18">
      <c r="R123" s="65"/>
    </row>
    <row r="124" spans="18:18">
      <c r="R124" s="65"/>
    </row>
    <row r="125" spans="18:18">
      <c r="R125" s="65"/>
    </row>
    <row r="126" spans="18:18">
      <c r="R126" s="65"/>
    </row>
    <row r="127" spans="18:18">
      <c r="R127" s="65"/>
    </row>
    <row r="128" spans="18:18">
      <c r="R128" s="65"/>
    </row>
    <row r="129" spans="18:18">
      <c r="R129" s="65"/>
    </row>
    <row r="130" spans="18:18">
      <c r="R130" s="65"/>
    </row>
    <row r="131" spans="18:18">
      <c r="R131" s="65"/>
    </row>
    <row r="132" spans="18:18">
      <c r="R132" s="65"/>
    </row>
    <row r="133" spans="18:18">
      <c r="R133" s="65"/>
    </row>
    <row r="134" spans="18:18">
      <c r="R134" s="65"/>
    </row>
    <row r="135" spans="18:18">
      <c r="R135" s="65"/>
    </row>
    <row r="136" spans="18:18">
      <c r="R136" s="65"/>
    </row>
    <row r="137" spans="18:18">
      <c r="R137" s="65"/>
    </row>
    <row r="138" spans="18:18">
      <c r="R138" s="65"/>
    </row>
    <row r="139" spans="18:18">
      <c r="R139" s="65"/>
    </row>
    <row r="140" spans="18:18">
      <c r="R140" s="65"/>
    </row>
    <row r="141" spans="18:18">
      <c r="R141" s="65"/>
    </row>
    <row r="142" spans="18:18">
      <c r="R142" s="65"/>
    </row>
    <row r="143" spans="18:18">
      <c r="R143" s="65"/>
    </row>
    <row r="144" spans="18:18">
      <c r="R144" s="65"/>
    </row>
    <row r="145" spans="18:18">
      <c r="R145" s="65"/>
    </row>
    <row r="146" spans="18:18">
      <c r="R146" s="65"/>
    </row>
    <row r="147" spans="18:18">
      <c r="R147" s="65"/>
    </row>
    <row r="148" spans="18:18">
      <c r="R148" s="65"/>
    </row>
    <row r="149" spans="18:18">
      <c r="R149" s="65"/>
    </row>
    <row r="150" spans="18:18">
      <c r="R150" s="65"/>
    </row>
    <row r="151" spans="18:18">
      <c r="R151" s="65"/>
    </row>
    <row r="152" spans="18:18">
      <c r="R152" s="65"/>
    </row>
    <row r="153" spans="18:18">
      <c r="R153" s="65"/>
    </row>
    <row r="154" spans="18:18">
      <c r="R154" s="65"/>
    </row>
    <row r="155" spans="18:18">
      <c r="R155" s="65"/>
    </row>
    <row r="156" spans="18:18">
      <c r="R156" s="65"/>
    </row>
    <row r="157" spans="18:18">
      <c r="R157" s="65"/>
    </row>
    <row r="158" spans="18:18">
      <c r="R158" s="65"/>
    </row>
    <row r="159" spans="18:18">
      <c r="R159" s="65"/>
    </row>
    <row r="160" spans="18:18">
      <c r="R160" s="65"/>
    </row>
    <row r="161" spans="18:18">
      <c r="R161" s="65"/>
    </row>
    <row r="162" spans="18:18">
      <c r="R162" s="65"/>
    </row>
    <row r="163" spans="18:18">
      <c r="R163" s="65"/>
    </row>
    <row r="164" spans="18:18">
      <c r="R164" s="65"/>
    </row>
    <row r="165" spans="18:18">
      <c r="R165" s="65"/>
    </row>
    <row r="166" spans="18:18">
      <c r="R166" s="65"/>
    </row>
    <row r="167" spans="18:18">
      <c r="R167" s="65"/>
    </row>
    <row r="168" spans="18:18">
      <c r="R168" s="65"/>
    </row>
    <row r="169" spans="18:18">
      <c r="R169" s="65"/>
    </row>
    <row r="170" spans="18:18">
      <c r="R170" s="65"/>
    </row>
    <row r="171" spans="18:18">
      <c r="R171" s="65"/>
    </row>
    <row r="172" spans="18:18">
      <c r="R172" s="65"/>
    </row>
    <row r="173" spans="18:18">
      <c r="R173" s="65"/>
    </row>
    <row r="174" spans="18:18">
      <c r="R174" s="65"/>
    </row>
    <row r="175" spans="18:18">
      <c r="R175" s="65"/>
    </row>
    <row r="176" spans="18:18">
      <c r="R176" s="65"/>
    </row>
    <row r="177" spans="1:18">
      <c r="R177" s="65"/>
    </row>
    <row r="178" spans="1:18">
      <c r="R178" s="65"/>
    </row>
    <row r="179" spans="1:18">
      <c r="R179" s="65"/>
    </row>
    <row r="180" spans="1:18">
      <c r="R180" s="65"/>
    </row>
    <row r="181" spans="1:18">
      <c r="R181" s="65"/>
    </row>
    <row r="182" spans="1:18">
      <c r="R182" s="65"/>
    </row>
    <row r="183" spans="1:18">
      <c r="R183" s="65"/>
    </row>
    <row r="184" spans="1:18">
      <c r="R184" s="65"/>
    </row>
    <row r="185" spans="1:18">
      <c r="R185" s="65"/>
    </row>
    <row r="186" spans="1:18">
      <c r="R186" s="65"/>
    </row>
    <row r="187" spans="1:18">
      <c r="R187" s="65"/>
    </row>
    <row r="188" spans="1:18">
      <c r="R188" s="65"/>
    </row>
    <row r="189" spans="1:18">
      <c r="R189" s="65"/>
    </row>
    <row r="190" spans="1:18" s="67" customFormat="1" ht="28.5" customHeight="1">
      <c r="A190" s="219" t="s">
        <v>694</v>
      </c>
      <c r="B190" s="219"/>
      <c r="C190" s="219"/>
      <c r="D190" s="219"/>
      <c r="E190" s="219"/>
      <c r="F190" s="219"/>
      <c r="G190" s="219"/>
      <c r="H190" s="219"/>
      <c r="I190" s="219"/>
      <c r="J190" s="219"/>
      <c r="K190" s="219"/>
      <c r="L190" s="219"/>
      <c r="M190" s="219"/>
      <c r="N190" s="219"/>
      <c r="O190" s="219"/>
      <c r="P190" s="66"/>
      <c r="R190" s="66"/>
    </row>
  </sheetData>
  <mergeCells count="2">
    <mergeCell ref="A7:B7"/>
    <mergeCell ref="A190:O190"/>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A266"/>
  <sheetViews>
    <sheetView zoomScaleNormal="100" workbookViewId="0">
      <pane ySplit="1" topLeftCell="A219" activePane="bottomLeft" state="frozen"/>
      <selection activeCell="D14" sqref="D14"/>
      <selection pane="bottomLeft" activeCell="D7" sqref="D7"/>
    </sheetView>
  </sheetViews>
  <sheetFormatPr baseColWidth="10" defaultColWidth="11.375" defaultRowHeight="15.6" customHeight="1"/>
  <cols>
    <col min="1" max="1" width="7.375" style="68" customWidth="1"/>
    <col min="2" max="2" width="18.25" style="68" customWidth="1"/>
    <col min="3" max="3" width="15.625" style="68" customWidth="1"/>
    <col min="4" max="4" width="16.125" style="68" customWidth="1"/>
    <col min="5" max="6" width="12.875" style="68" customWidth="1"/>
    <col min="7" max="7" width="17.375" style="102" customWidth="1"/>
    <col min="8" max="8" width="13.75" style="68" customWidth="1"/>
    <col min="9" max="9" width="7.375" style="68" customWidth="1"/>
    <col min="10" max="10" width="4.625" style="68" customWidth="1"/>
    <col min="11" max="11" width="16.625" style="188" hidden="1" customWidth="1"/>
    <col min="12" max="12" width="21.375" style="188" bestFit="1" customWidth="1"/>
    <col min="13" max="13" width="10.375" style="188" bestFit="1" customWidth="1"/>
    <col min="14" max="14" width="10.625" style="188" bestFit="1" customWidth="1"/>
    <col min="15" max="15" width="25.125" style="188" bestFit="1" customWidth="1"/>
    <col min="16" max="16" width="19.625" style="188" customWidth="1"/>
    <col min="17" max="17" width="3.375" style="188" hidden="1" customWidth="1"/>
    <col min="18" max="18" width="15.125" style="188" hidden="1" customWidth="1"/>
    <col min="19" max="19" width="18.75" style="188" hidden="1" customWidth="1"/>
    <col min="20" max="20" width="9.625" style="68" hidden="1" customWidth="1"/>
    <col min="21" max="24" width="19.875" style="188" customWidth="1"/>
    <col min="25" max="25" width="11.125" style="188" customWidth="1"/>
    <col min="26" max="26" width="15.125" style="68" bestFit="1" customWidth="1"/>
    <col min="27" max="27" width="14.125" style="68" bestFit="1" customWidth="1"/>
    <col min="28" max="16384" width="11.375" style="68"/>
  </cols>
  <sheetData>
    <row r="1" spans="1:25" ht="15.6" customHeight="1">
      <c r="A1" s="3" t="s">
        <v>0</v>
      </c>
      <c r="B1" s="3" t="s">
        <v>1</v>
      </c>
      <c r="C1" s="3" t="s">
        <v>2</v>
      </c>
      <c r="D1" s="3" t="s">
        <v>3</v>
      </c>
      <c r="E1" s="3" t="s">
        <v>4</v>
      </c>
      <c r="F1" s="3" t="s">
        <v>5</v>
      </c>
      <c r="G1" s="3" t="s">
        <v>6</v>
      </c>
      <c r="H1" s="3" t="s">
        <v>7</v>
      </c>
      <c r="I1" s="4" t="s">
        <v>434</v>
      </c>
      <c r="J1" s="4" t="s">
        <v>8</v>
      </c>
      <c r="K1" s="180" t="s">
        <v>691</v>
      </c>
      <c r="L1" s="130" t="s">
        <v>435</v>
      </c>
      <c r="M1" s="131" t="s">
        <v>436</v>
      </c>
      <c r="N1" s="131" t="s">
        <v>437</v>
      </c>
      <c r="O1" s="131" t="s">
        <v>679</v>
      </c>
      <c r="P1" s="132" t="s">
        <v>678</v>
      </c>
      <c r="Q1" s="132" t="s">
        <v>693</v>
      </c>
      <c r="R1" s="132" t="s">
        <v>775</v>
      </c>
      <c r="S1" s="132" t="s">
        <v>776</v>
      </c>
      <c r="T1" s="2" t="s">
        <v>777</v>
      </c>
      <c r="U1" s="131" t="s">
        <v>695</v>
      </c>
      <c r="V1" s="132" t="s">
        <v>809</v>
      </c>
      <c r="W1" s="132" t="s">
        <v>810</v>
      </c>
      <c r="X1" s="132" t="s">
        <v>811</v>
      </c>
      <c r="Y1" s="132" t="s">
        <v>812</v>
      </c>
    </row>
    <row r="2" spans="1:25" ht="15.6" customHeight="1">
      <c r="A2" s="110" t="s">
        <v>766</v>
      </c>
      <c r="B2" s="114">
        <v>4266714</v>
      </c>
      <c r="C2" s="7" t="s">
        <v>321</v>
      </c>
      <c r="D2" s="7" t="s">
        <v>291</v>
      </c>
      <c r="E2" s="7" t="s">
        <v>209</v>
      </c>
      <c r="F2" s="7" t="s">
        <v>99</v>
      </c>
      <c r="G2" s="109" t="s">
        <v>13</v>
      </c>
      <c r="H2" s="7" t="s">
        <v>14</v>
      </c>
      <c r="I2" s="63"/>
      <c r="J2" s="114">
        <v>30</v>
      </c>
      <c r="K2" s="133">
        <v>2465868</v>
      </c>
      <c r="L2" s="134">
        <v>2557954.36</v>
      </c>
      <c r="M2" s="135">
        <f t="shared" ref="M2:M32" si="0">+L2*10%</f>
        <v>255795.43599999999</v>
      </c>
      <c r="N2" s="135">
        <f t="shared" ref="N2:N32" si="1">+M2*19%</f>
        <v>48601.132839999998</v>
      </c>
      <c r="O2" s="135">
        <f t="shared" ref="O2:O32" si="2">+L2+M2+N2</f>
        <v>2862350.9288400002</v>
      </c>
      <c r="P2" s="135">
        <f t="shared" ref="P2:P62" si="3">+ROUND(((O2/30)*J2),0)</f>
        <v>2862351</v>
      </c>
      <c r="Q2" s="136"/>
      <c r="R2" s="137">
        <v>1390000</v>
      </c>
      <c r="S2" s="137">
        <v>1440800</v>
      </c>
      <c r="T2" s="107" t="s">
        <v>841</v>
      </c>
      <c r="U2" s="135">
        <f>+ROUND(((L2/30)*J2),0)</f>
        <v>2557954</v>
      </c>
      <c r="V2" s="181">
        <f>+U2*10%</f>
        <v>255795.40000000002</v>
      </c>
      <c r="W2" s="181">
        <f>+V2*19%</f>
        <v>48601.126000000004</v>
      </c>
      <c r="X2" s="181">
        <f>+ROUND((U2+V2+W2),0)</f>
        <v>2862351</v>
      </c>
      <c r="Y2" s="181">
        <f>+X2-P2</f>
        <v>0</v>
      </c>
    </row>
    <row r="3" spans="1:25" ht="15.6" customHeight="1">
      <c r="A3" s="110" t="s">
        <v>766</v>
      </c>
      <c r="B3" s="114">
        <v>53005655</v>
      </c>
      <c r="C3" s="7" t="s">
        <v>52</v>
      </c>
      <c r="D3" s="7"/>
      <c r="E3" s="7" t="s">
        <v>53</v>
      </c>
      <c r="F3" s="7" t="s">
        <v>54</v>
      </c>
      <c r="G3" s="109" t="s">
        <v>191</v>
      </c>
      <c r="H3" s="7" t="s">
        <v>14</v>
      </c>
      <c r="I3" s="63"/>
      <c r="J3" s="114">
        <v>28</v>
      </c>
      <c r="K3" s="133">
        <v>2465868</v>
      </c>
      <c r="L3" s="134">
        <v>2557954.36</v>
      </c>
      <c r="M3" s="135">
        <f>+L3*10%</f>
        <v>255795.43599999999</v>
      </c>
      <c r="N3" s="135">
        <f>+M3*19%</f>
        <v>48601.132839999998</v>
      </c>
      <c r="O3" s="135">
        <f>+L3+M3+N3</f>
        <v>2862350.9288400002</v>
      </c>
      <c r="P3" s="135">
        <f>+ROUND(((O3/30)*J3),0)</f>
        <v>2671528</v>
      </c>
      <c r="Q3" s="137" t="s">
        <v>863</v>
      </c>
      <c r="R3" s="138">
        <v>1300000</v>
      </c>
      <c r="S3" s="137">
        <v>1267467</v>
      </c>
      <c r="T3" s="107" t="s">
        <v>841</v>
      </c>
      <c r="U3" s="135">
        <f>+ROUND(((L3/30)*J3),0)</f>
        <v>2387424</v>
      </c>
      <c r="V3" s="181">
        <f t="shared" ref="V3:V65" si="4">+U3*10%</f>
        <v>238742.40000000002</v>
      </c>
      <c r="W3" s="181">
        <f t="shared" ref="W3:W65" si="5">+V3*19%</f>
        <v>45361.056000000004</v>
      </c>
      <c r="X3" s="181">
        <f t="shared" ref="X3:X65" si="6">+ROUND((U3+V3+W3),0)</f>
        <v>2671527</v>
      </c>
      <c r="Y3" s="181">
        <f t="shared" ref="Y3:Y65" si="7">+X3-P3</f>
        <v>-1</v>
      </c>
    </row>
    <row r="4" spans="1:25" ht="15.6" customHeight="1">
      <c r="A4" s="110" t="s">
        <v>766</v>
      </c>
      <c r="B4" s="114">
        <v>35602050</v>
      </c>
      <c r="C4" s="7" t="s">
        <v>49</v>
      </c>
      <c r="D4" s="7" t="s">
        <v>50</v>
      </c>
      <c r="E4" s="7" t="s">
        <v>51</v>
      </c>
      <c r="F4" s="7"/>
      <c r="G4" s="109" t="s">
        <v>191</v>
      </c>
      <c r="H4" s="7" t="s">
        <v>14</v>
      </c>
      <c r="I4" s="63"/>
      <c r="J4" s="114">
        <v>30</v>
      </c>
      <c r="K4" s="133">
        <v>2465868</v>
      </c>
      <c r="L4" s="134">
        <v>2557954.36</v>
      </c>
      <c r="M4" s="135">
        <f t="shared" si="0"/>
        <v>255795.43599999999</v>
      </c>
      <c r="N4" s="135">
        <f t="shared" si="1"/>
        <v>48601.132839999998</v>
      </c>
      <c r="O4" s="135">
        <f t="shared" si="2"/>
        <v>2862350.9288400002</v>
      </c>
      <c r="P4" s="135">
        <f t="shared" si="3"/>
        <v>2862351</v>
      </c>
      <c r="Q4" s="136"/>
      <c r="R4" s="139">
        <v>1300000</v>
      </c>
      <c r="S4" s="137">
        <v>1358000</v>
      </c>
      <c r="T4" s="107" t="s">
        <v>841</v>
      </c>
      <c r="U4" s="135">
        <f t="shared" ref="U4:U63" si="8">+ROUND(((L4/30)*J4),0)</f>
        <v>2557954</v>
      </c>
      <c r="V4" s="181">
        <f t="shared" si="4"/>
        <v>255795.40000000002</v>
      </c>
      <c r="W4" s="181">
        <f t="shared" si="5"/>
        <v>48601.126000000004</v>
      </c>
      <c r="X4" s="181">
        <f t="shared" si="6"/>
        <v>2862351</v>
      </c>
      <c r="Y4" s="181">
        <f t="shared" si="7"/>
        <v>0</v>
      </c>
    </row>
    <row r="5" spans="1:25" ht="15.6" customHeight="1">
      <c r="A5" s="110" t="s">
        <v>766</v>
      </c>
      <c r="B5" s="114">
        <v>37342544</v>
      </c>
      <c r="C5" s="7" t="s">
        <v>252</v>
      </c>
      <c r="D5" s="7"/>
      <c r="E5" s="7" t="s">
        <v>253</v>
      </c>
      <c r="F5" s="7"/>
      <c r="G5" s="109" t="s">
        <v>191</v>
      </c>
      <c r="H5" s="7" t="s">
        <v>14</v>
      </c>
      <c r="I5" s="63"/>
      <c r="J5" s="114">
        <v>30</v>
      </c>
      <c r="K5" s="133">
        <v>2465868</v>
      </c>
      <c r="L5" s="134">
        <v>2557954.36</v>
      </c>
      <c r="M5" s="135">
        <f t="shared" si="0"/>
        <v>255795.43599999999</v>
      </c>
      <c r="N5" s="135">
        <f t="shared" si="1"/>
        <v>48601.132839999998</v>
      </c>
      <c r="O5" s="135">
        <f t="shared" si="2"/>
        <v>2862350.9288400002</v>
      </c>
      <c r="P5" s="135">
        <f t="shared" si="3"/>
        <v>2862351</v>
      </c>
      <c r="Q5" s="136"/>
      <c r="R5" s="139">
        <v>1300000</v>
      </c>
      <c r="S5" s="137">
        <v>1358000</v>
      </c>
      <c r="T5" s="107" t="s">
        <v>841</v>
      </c>
      <c r="U5" s="135">
        <f t="shared" si="8"/>
        <v>2557954</v>
      </c>
      <c r="V5" s="181">
        <f t="shared" si="4"/>
        <v>255795.40000000002</v>
      </c>
      <c r="W5" s="181">
        <f t="shared" si="5"/>
        <v>48601.126000000004</v>
      </c>
      <c r="X5" s="181">
        <f t="shared" si="6"/>
        <v>2862351</v>
      </c>
      <c r="Y5" s="181">
        <f t="shared" si="7"/>
        <v>0</v>
      </c>
    </row>
    <row r="6" spans="1:25" ht="15.6" customHeight="1">
      <c r="A6" s="110" t="s">
        <v>766</v>
      </c>
      <c r="B6" s="114">
        <v>39801161</v>
      </c>
      <c r="C6" s="7" t="s">
        <v>287</v>
      </c>
      <c r="D6" s="7" t="s">
        <v>122</v>
      </c>
      <c r="E6" s="7" t="s">
        <v>20</v>
      </c>
      <c r="F6" s="7" t="s">
        <v>167</v>
      </c>
      <c r="G6" s="109" t="s">
        <v>191</v>
      </c>
      <c r="H6" s="7" t="s">
        <v>354</v>
      </c>
      <c r="I6" s="63"/>
      <c r="J6" s="114">
        <v>30</v>
      </c>
      <c r="K6" s="133">
        <v>2465868</v>
      </c>
      <c r="L6" s="134">
        <v>2557954.36</v>
      </c>
      <c r="M6" s="135">
        <f t="shared" si="0"/>
        <v>255795.43599999999</v>
      </c>
      <c r="N6" s="135">
        <f t="shared" si="1"/>
        <v>48601.132839999998</v>
      </c>
      <c r="O6" s="135">
        <f t="shared" si="2"/>
        <v>2862350.9288400002</v>
      </c>
      <c r="P6" s="135">
        <f t="shared" si="3"/>
        <v>2862351</v>
      </c>
      <c r="Q6" s="136"/>
      <c r="R6" s="139">
        <v>1300000</v>
      </c>
      <c r="S6" s="140">
        <v>1358000</v>
      </c>
      <c r="T6" s="109" t="s">
        <v>844</v>
      </c>
      <c r="U6" s="135">
        <f t="shared" si="8"/>
        <v>2557954</v>
      </c>
      <c r="V6" s="181">
        <f t="shared" si="4"/>
        <v>255795.40000000002</v>
      </c>
      <c r="W6" s="181">
        <f t="shared" si="5"/>
        <v>48601.126000000004</v>
      </c>
      <c r="X6" s="181">
        <f t="shared" si="6"/>
        <v>2862351</v>
      </c>
      <c r="Y6" s="181">
        <f t="shared" si="7"/>
        <v>0</v>
      </c>
    </row>
    <row r="7" spans="1:25" ht="15.6" customHeight="1">
      <c r="A7" s="110" t="s">
        <v>766</v>
      </c>
      <c r="B7" s="114">
        <v>65799487</v>
      </c>
      <c r="C7" s="7" t="s">
        <v>785</v>
      </c>
      <c r="D7" s="7" t="s">
        <v>171</v>
      </c>
      <c r="E7" s="7" t="s">
        <v>71</v>
      </c>
      <c r="F7" s="7" t="s">
        <v>105</v>
      </c>
      <c r="G7" s="109" t="s">
        <v>191</v>
      </c>
      <c r="H7" s="63">
        <v>45461</v>
      </c>
      <c r="I7" s="63"/>
      <c r="J7" s="114">
        <v>30</v>
      </c>
      <c r="K7" s="133">
        <v>2465868</v>
      </c>
      <c r="L7" s="134">
        <v>2557954.36</v>
      </c>
      <c r="M7" s="135">
        <f>+L7*10%</f>
        <v>255795.43599999999</v>
      </c>
      <c r="N7" s="135">
        <f>+M7*19%</f>
        <v>48601.132839999998</v>
      </c>
      <c r="O7" s="135">
        <f>+L7+M7+N7</f>
        <v>2862350.9288400002</v>
      </c>
      <c r="P7" s="135">
        <f>+ROUND(((O7/30)*J7),0)</f>
        <v>2862351</v>
      </c>
      <c r="Q7" s="136"/>
      <c r="R7" s="139">
        <v>1300000</v>
      </c>
      <c r="S7" s="140">
        <v>1358000</v>
      </c>
      <c r="T7" s="109" t="s">
        <v>852</v>
      </c>
      <c r="U7" s="135">
        <f>+ROUND(((L7/30)*J7),0)</f>
        <v>2557954</v>
      </c>
      <c r="V7" s="181">
        <f t="shared" si="4"/>
        <v>255795.40000000002</v>
      </c>
      <c r="W7" s="181">
        <f t="shared" si="5"/>
        <v>48601.126000000004</v>
      </c>
      <c r="X7" s="181">
        <f t="shared" si="6"/>
        <v>2862351</v>
      </c>
      <c r="Y7" s="181">
        <f t="shared" si="7"/>
        <v>0</v>
      </c>
    </row>
    <row r="8" spans="1:25" ht="15.6" customHeight="1">
      <c r="A8" s="110" t="s">
        <v>766</v>
      </c>
      <c r="B8" s="114">
        <v>1033745896</v>
      </c>
      <c r="C8" s="7" t="s">
        <v>786</v>
      </c>
      <c r="D8" s="7" t="s">
        <v>787</v>
      </c>
      <c r="E8" s="7" t="s">
        <v>788</v>
      </c>
      <c r="F8" s="7" t="s">
        <v>789</v>
      </c>
      <c r="G8" s="109" t="s">
        <v>191</v>
      </c>
      <c r="H8" s="63">
        <v>45444</v>
      </c>
      <c r="I8" s="63"/>
      <c r="J8" s="114">
        <v>30</v>
      </c>
      <c r="K8" s="133">
        <v>2465868</v>
      </c>
      <c r="L8" s="134">
        <v>2557954.36</v>
      </c>
      <c r="M8" s="135">
        <f t="shared" si="0"/>
        <v>255795.43599999999</v>
      </c>
      <c r="N8" s="135">
        <f t="shared" si="1"/>
        <v>48601.132839999998</v>
      </c>
      <c r="O8" s="135">
        <f t="shared" si="2"/>
        <v>2862350.9288400002</v>
      </c>
      <c r="P8" s="135">
        <f t="shared" si="3"/>
        <v>2862351</v>
      </c>
      <c r="Q8" s="136"/>
      <c r="R8" s="139">
        <v>1300000</v>
      </c>
      <c r="S8" s="137">
        <v>1358000</v>
      </c>
      <c r="T8" s="107" t="s">
        <v>857</v>
      </c>
      <c r="U8" s="135">
        <f t="shared" si="8"/>
        <v>2557954</v>
      </c>
      <c r="V8" s="181">
        <f t="shared" si="4"/>
        <v>255795.40000000002</v>
      </c>
      <c r="W8" s="181">
        <f t="shared" si="5"/>
        <v>48601.126000000004</v>
      </c>
      <c r="X8" s="181">
        <f t="shared" si="6"/>
        <v>2862351</v>
      </c>
      <c r="Y8" s="181">
        <f t="shared" si="7"/>
        <v>0</v>
      </c>
    </row>
    <row r="9" spans="1:25" ht="15.6" customHeight="1">
      <c r="A9" s="110" t="s">
        <v>766</v>
      </c>
      <c r="B9" s="114">
        <v>1133674125</v>
      </c>
      <c r="C9" s="7" t="s">
        <v>171</v>
      </c>
      <c r="D9" s="7" t="s">
        <v>381</v>
      </c>
      <c r="E9" s="7" t="s">
        <v>109</v>
      </c>
      <c r="F9" s="7" t="s">
        <v>382</v>
      </c>
      <c r="G9" s="109" t="s">
        <v>210</v>
      </c>
      <c r="H9" s="7" t="s">
        <v>14</v>
      </c>
      <c r="I9" s="63"/>
      <c r="J9" s="114">
        <v>30</v>
      </c>
      <c r="K9" s="133">
        <v>2465868</v>
      </c>
      <c r="L9" s="134">
        <v>2557954.36</v>
      </c>
      <c r="M9" s="135">
        <f>+L9*10%</f>
        <v>255795.43599999999</v>
      </c>
      <c r="N9" s="135">
        <f>+M9*19%</f>
        <v>48601.132839999998</v>
      </c>
      <c r="O9" s="135">
        <f>+L9+M9+N9</f>
        <v>2862350.9288400002</v>
      </c>
      <c r="P9" s="135">
        <f>+ROUND(((O9/30)*J9),0)</f>
        <v>2862351</v>
      </c>
      <c r="Q9" s="136"/>
      <c r="R9" s="137">
        <v>1356000</v>
      </c>
      <c r="S9" s="137">
        <v>1409520</v>
      </c>
      <c r="T9" s="107" t="s">
        <v>852</v>
      </c>
      <c r="U9" s="135">
        <f>+ROUND(((L9/30)*J9),0)</f>
        <v>2557954</v>
      </c>
      <c r="V9" s="181">
        <f t="shared" si="4"/>
        <v>255795.40000000002</v>
      </c>
      <c r="W9" s="181">
        <f t="shared" si="5"/>
        <v>48601.126000000004</v>
      </c>
      <c r="X9" s="181">
        <f t="shared" si="6"/>
        <v>2862351</v>
      </c>
      <c r="Y9" s="181">
        <f t="shared" si="7"/>
        <v>0</v>
      </c>
    </row>
    <row r="10" spans="1:25" ht="15.6" customHeight="1">
      <c r="A10" s="110" t="s">
        <v>766</v>
      </c>
      <c r="B10" s="114">
        <v>52292687</v>
      </c>
      <c r="C10" s="7" t="s">
        <v>318</v>
      </c>
      <c r="D10" s="7"/>
      <c r="E10" s="7" t="s">
        <v>47</v>
      </c>
      <c r="F10" s="7" t="s">
        <v>319</v>
      </c>
      <c r="G10" s="109" t="s">
        <v>191</v>
      </c>
      <c r="H10" s="7" t="s">
        <v>14</v>
      </c>
      <c r="I10" s="63"/>
      <c r="J10" s="114">
        <v>30</v>
      </c>
      <c r="K10" s="133">
        <v>2465868</v>
      </c>
      <c r="L10" s="134">
        <v>2557954.36</v>
      </c>
      <c r="M10" s="135">
        <f t="shared" si="0"/>
        <v>255795.43599999999</v>
      </c>
      <c r="N10" s="135">
        <f t="shared" si="1"/>
        <v>48601.132839999998</v>
      </c>
      <c r="O10" s="135">
        <f t="shared" si="2"/>
        <v>2862350.9288400002</v>
      </c>
      <c r="P10" s="135">
        <f t="shared" si="3"/>
        <v>2862351</v>
      </c>
      <c r="Q10" s="136"/>
      <c r="R10" s="139">
        <v>1300000</v>
      </c>
      <c r="S10" s="137">
        <v>1358000</v>
      </c>
      <c r="T10" s="107" t="s">
        <v>841</v>
      </c>
      <c r="U10" s="135">
        <f t="shared" si="8"/>
        <v>2557954</v>
      </c>
      <c r="V10" s="181">
        <f t="shared" si="4"/>
        <v>255795.40000000002</v>
      </c>
      <c r="W10" s="181">
        <f t="shared" si="5"/>
        <v>48601.126000000004</v>
      </c>
      <c r="X10" s="181">
        <f t="shared" si="6"/>
        <v>2862351</v>
      </c>
      <c r="Y10" s="181">
        <f t="shared" si="7"/>
        <v>0</v>
      </c>
    </row>
    <row r="11" spans="1:25" ht="15.6" customHeight="1">
      <c r="A11" s="110" t="s">
        <v>766</v>
      </c>
      <c r="B11" s="114">
        <v>52343346</v>
      </c>
      <c r="C11" s="7" t="s">
        <v>19</v>
      </c>
      <c r="D11" s="7" t="s">
        <v>289</v>
      </c>
      <c r="E11" s="7" t="s">
        <v>71</v>
      </c>
      <c r="F11" s="7" t="s">
        <v>290</v>
      </c>
      <c r="G11" s="109" t="s">
        <v>191</v>
      </c>
      <c r="H11" s="7" t="s">
        <v>14</v>
      </c>
      <c r="I11" s="63"/>
      <c r="J11" s="114">
        <v>30</v>
      </c>
      <c r="K11" s="133">
        <v>2465868</v>
      </c>
      <c r="L11" s="134">
        <v>2557954.36</v>
      </c>
      <c r="M11" s="135">
        <f t="shared" si="0"/>
        <v>255795.43599999999</v>
      </c>
      <c r="N11" s="135">
        <f t="shared" si="1"/>
        <v>48601.132839999998</v>
      </c>
      <c r="O11" s="135">
        <f t="shared" si="2"/>
        <v>2862350.9288400002</v>
      </c>
      <c r="P11" s="135">
        <f t="shared" si="3"/>
        <v>2862351</v>
      </c>
      <c r="Q11" s="141"/>
      <c r="R11" s="139">
        <v>1300000</v>
      </c>
      <c r="S11" s="139">
        <v>1358000</v>
      </c>
      <c r="T11" s="110" t="s">
        <v>841</v>
      </c>
      <c r="U11" s="135">
        <f t="shared" si="8"/>
        <v>2557954</v>
      </c>
      <c r="V11" s="181">
        <f t="shared" si="4"/>
        <v>255795.40000000002</v>
      </c>
      <c r="W11" s="181">
        <f t="shared" si="5"/>
        <v>48601.126000000004</v>
      </c>
      <c r="X11" s="181">
        <f t="shared" si="6"/>
        <v>2862351</v>
      </c>
      <c r="Y11" s="181">
        <f t="shared" si="7"/>
        <v>0</v>
      </c>
    </row>
    <row r="12" spans="1:25" ht="15.6" customHeight="1">
      <c r="A12" s="110" t="s">
        <v>766</v>
      </c>
      <c r="B12" s="114">
        <v>52348638</v>
      </c>
      <c r="C12" s="7" t="s">
        <v>114</v>
      </c>
      <c r="D12" s="7" t="s">
        <v>115</v>
      </c>
      <c r="E12" s="7" t="s">
        <v>116</v>
      </c>
      <c r="F12" s="7" t="s">
        <v>117</v>
      </c>
      <c r="G12" s="109" t="s">
        <v>191</v>
      </c>
      <c r="H12" s="7" t="s">
        <v>14</v>
      </c>
      <c r="I12" s="63"/>
      <c r="J12" s="114">
        <v>28</v>
      </c>
      <c r="K12" s="133">
        <v>2465868</v>
      </c>
      <c r="L12" s="134">
        <v>2557954.36</v>
      </c>
      <c r="M12" s="135">
        <f t="shared" si="0"/>
        <v>255795.43599999999</v>
      </c>
      <c r="N12" s="135">
        <f t="shared" si="1"/>
        <v>48601.132839999998</v>
      </c>
      <c r="O12" s="135">
        <f t="shared" si="2"/>
        <v>2862350.9288400002</v>
      </c>
      <c r="P12" s="135">
        <f t="shared" si="3"/>
        <v>2671528</v>
      </c>
      <c r="Q12" s="137" t="s">
        <v>835</v>
      </c>
      <c r="R12" s="138">
        <f>1213334+86667</f>
        <v>1300001</v>
      </c>
      <c r="S12" s="137">
        <v>1267467</v>
      </c>
      <c r="T12" s="107" t="s">
        <v>841</v>
      </c>
      <c r="U12" s="135">
        <f t="shared" si="8"/>
        <v>2387424</v>
      </c>
      <c r="V12" s="181">
        <f t="shared" si="4"/>
        <v>238742.40000000002</v>
      </c>
      <c r="W12" s="181">
        <f t="shared" si="5"/>
        <v>45361.056000000004</v>
      </c>
      <c r="X12" s="181">
        <f t="shared" si="6"/>
        <v>2671527</v>
      </c>
      <c r="Y12" s="181">
        <f t="shared" si="7"/>
        <v>-1</v>
      </c>
    </row>
    <row r="13" spans="1:25" ht="15.6" customHeight="1">
      <c r="A13" s="110" t="s">
        <v>766</v>
      </c>
      <c r="B13" s="114">
        <v>52505010</v>
      </c>
      <c r="C13" s="7" t="s">
        <v>135</v>
      </c>
      <c r="D13" s="7" t="s">
        <v>136</v>
      </c>
      <c r="E13" s="7" t="s">
        <v>137</v>
      </c>
      <c r="F13" s="7"/>
      <c r="G13" s="109" t="s">
        <v>191</v>
      </c>
      <c r="H13" s="7" t="s">
        <v>14</v>
      </c>
      <c r="I13" s="63"/>
      <c r="J13" s="114">
        <v>30</v>
      </c>
      <c r="K13" s="133">
        <v>2465868</v>
      </c>
      <c r="L13" s="134">
        <v>2557954.36</v>
      </c>
      <c r="M13" s="135">
        <f t="shared" si="0"/>
        <v>255795.43599999999</v>
      </c>
      <c r="N13" s="135">
        <f t="shared" si="1"/>
        <v>48601.132839999998</v>
      </c>
      <c r="O13" s="135">
        <f t="shared" si="2"/>
        <v>2862350.9288400002</v>
      </c>
      <c r="P13" s="135">
        <f t="shared" si="3"/>
        <v>2862351</v>
      </c>
      <c r="Q13" s="136"/>
      <c r="R13" s="139">
        <v>1300000</v>
      </c>
      <c r="S13" s="137">
        <v>1358000</v>
      </c>
      <c r="T13" s="107" t="s">
        <v>851</v>
      </c>
      <c r="U13" s="135">
        <f t="shared" si="8"/>
        <v>2557954</v>
      </c>
      <c r="V13" s="181">
        <f t="shared" si="4"/>
        <v>255795.40000000002</v>
      </c>
      <c r="W13" s="181">
        <f t="shared" si="5"/>
        <v>48601.126000000004</v>
      </c>
      <c r="X13" s="181">
        <f t="shared" si="6"/>
        <v>2862351</v>
      </c>
      <c r="Y13" s="181">
        <f t="shared" si="7"/>
        <v>0</v>
      </c>
    </row>
    <row r="14" spans="1:25" ht="15.6" customHeight="1">
      <c r="A14" s="110" t="s">
        <v>766</v>
      </c>
      <c r="B14" s="114">
        <v>52704600</v>
      </c>
      <c r="C14" s="7" t="s">
        <v>325</v>
      </c>
      <c r="D14" s="7" t="s">
        <v>312</v>
      </c>
      <c r="E14" s="7" t="s">
        <v>326</v>
      </c>
      <c r="F14" s="7" t="s">
        <v>327</v>
      </c>
      <c r="G14" s="109" t="s">
        <v>191</v>
      </c>
      <c r="H14" s="7" t="s">
        <v>14</v>
      </c>
      <c r="I14" s="63"/>
      <c r="J14" s="114">
        <v>30</v>
      </c>
      <c r="K14" s="133">
        <v>2465868</v>
      </c>
      <c r="L14" s="134">
        <v>2557954.36</v>
      </c>
      <c r="M14" s="135">
        <f t="shared" si="0"/>
        <v>255795.43599999999</v>
      </c>
      <c r="N14" s="135">
        <f t="shared" si="1"/>
        <v>48601.132839999998</v>
      </c>
      <c r="O14" s="135">
        <f t="shared" si="2"/>
        <v>2862350.9288400002</v>
      </c>
      <c r="P14" s="135">
        <f t="shared" si="3"/>
        <v>2862351</v>
      </c>
      <c r="Q14" s="136"/>
      <c r="R14" s="139">
        <v>1300000</v>
      </c>
      <c r="S14" s="137">
        <v>1437733</v>
      </c>
      <c r="T14" s="107" t="s">
        <v>841</v>
      </c>
      <c r="U14" s="135">
        <f t="shared" si="8"/>
        <v>2557954</v>
      </c>
      <c r="V14" s="181">
        <f t="shared" si="4"/>
        <v>255795.40000000002</v>
      </c>
      <c r="W14" s="181">
        <f t="shared" si="5"/>
        <v>48601.126000000004</v>
      </c>
      <c r="X14" s="181">
        <f t="shared" si="6"/>
        <v>2862351</v>
      </c>
      <c r="Y14" s="181">
        <f t="shared" si="7"/>
        <v>0</v>
      </c>
    </row>
    <row r="15" spans="1:25" ht="15.6" customHeight="1">
      <c r="A15" s="110" t="s">
        <v>766</v>
      </c>
      <c r="B15" s="114">
        <v>52734140</v>
      </c>
      <c r="C15" s="7" t="s">
        <v>69</v>
      </c>
      <c r="D15" s="7" t="s">
        <v>70</v>
      </c>
      <c r="E15" s="7" t="s">
        <v>71</v>
      </c>
      <c r="F15" s="7" t="s">
        <v>72</v>
      </c>
      <c r="G15" s="109" t="s">
        <v>191</v>
      </c>
      <c r="H15" s="7" t="s">
        <v>14</v>
      </c>
      <c r="I15" s="63"/>
      <c r="J15" s="114">
        <v>30</v>
      </c>
      <c r="K15" s="133">
        <v>2465868</v>
      </c>
      <c r="L15" s="134">
        <v>2557954.36</v>
      </c>
      <c r="M15" s="135">
        <f t="shared" si="0"/>
        <v>255795.43599999999</v>
      </c>
      <c r="N15" s="135">
        <f t="shared" si="1"/>
        <v>48601.132839999998</v>
      </c>
      <c r="O15" s="135">
        <f t="shared" si="2"/>
        <v>2862350.9288400002</v>
      </c>
      <c r="P15" s="135">
        <f t="shared" si="3"/>
        <v>2862351</v>
      </c>
      <c r="Q15" s="136"/>
      <c r="R15" s="139">
        <v>1300000</v>
      </c>
      <c r="S15" s="137">
        <v>1358000</v>
      </c>
      <c r="T15" s="107" t="s">
        <v>841</v>
      </c>
      <c r="U15" s="135">
        <f t="shared" si="8"/>
        <v>2557954</v>
      </c>
      <c r="V15" s="181">
        <f t="shared" si="4"/>
        <v>255795.40000000002</v>
      </c>
      <c r="W15" s="181">
        <f t="shared" si="5"/>
        <v>48601.126000000004</v>
      </c>
      <c r="X15" s="181">
        <f t="shared" si="6"/>
        <v>2862351</v>
      </c>
      <c r="Y15" s="181">
        <f t="shared" si="7"/>
        <v>0</v>
      </c>
    </row>
    <row r="16" spans="1:25" ht="15.6" customHeight="1">
      <c r="A16" s="110" t="s">
        <v>766</v>
      </c>
      <c r="B16" s="114">
        <v>52751080</v>
      </c>
      <c r="C16" s="7" t="s">
        <v>336</v>
      </c>
      <c r="D16" s="7" t="s">
        <v>19</v>
      </c>
      <c r="E16" s="7" t="s">
        <v>337</v>
      </c>
      <c r="F16" s="7" t="s">
        <v>338</v>
      </c>
      <c r="G16" s="109" t="s">
        <v>191</v>
      </c>
      <c r="H16" s="7" t="s">
        <v>14</v>
      </c>
      <c r="I16" s="63"/>
      <c r="J16" s="114">
        <v>30</v>
      </c>
      <c r="K16" s="133">
        <v>2465868</v>
      </c>
      <c r="L16" s="134">
        <v>2557954.36</v>
      </c>
      <c r="M16" s="135">
        <f t="shared" si="0"/>
        <v>255795.43599999999</v>
      </c>
      <c r="N16" s="135">
        <f t="shared" si="1"/>
        <v>48601.132839999998</v>
      </c>
      <c r="O16" s="135">
        <f t="shared" si="2"/>
        <v>2862350.9288400002</v>
      </c>
      <c r="P16" s="135">
        <f t="shared" si="3"/>
        <v>2862351</v>
      </c>
      <c r="Q16" s="136"/>
      <c r="R16" s="139">
        <v>1300000</v>
      </c>
      <c r="S16" s="137">
        <v>1358000</v>
      </c>
      <c r="T16" s="107" t="s">
        <v>844</v>
      </c>
      <c r="U16" s="135">
        <f t="shared" si="8"/>
        <v>2557954</v>
      </c>
      <c r="V16" s="181">
        <f t="shared" si="4"/>
        <v>255795.40000000002</v>
      </c>
      <c r="W16" s="181">
        <f t="shared" si="5"/>
        <v>48601.126000000004</v>
      </c>
      <c r="X16" s="181">
        <f t="shared" si="6"/>
        <v>2862351</v>
      </c>
      <c r="Y16" s="181">
        <f t="shared" si="7"/>
        <v>0</v>
      </c>
    </row>
    <row r="17" spans="1:25" ht="15.6" customHeight="1">
      <c r="A17" s="110" t="s">
        <v>766</v>
      </c>
      <c r="B17" s="114">
        <v>52776866</v>
      </c>
      <c r="C17" s="7" t="s">
        <v>346</v>
      </c>
      <c r="D17" s="7"/>
      <c r="E17" s="7" t="s">
        <v>347</v>
      </c>
      <c r="F17" s="7" t="s">
        <v>269</v>
      </c>
      <c r="G17" s="109" t="s">
        <v>191</v>
      </c>
      <c r="H17" s="7" t="s">
        <v>14</v>
      </c>
      <c r="I17" s="63"/>
      <c r="J17" s="114">
        <v>30</v>
      </c>
      <c r="K17" s="133">
        <v>2465868</v>
      </c>
      <c r="L17" s="134">
        <v>2557954.36</v>
      </c>
      <c r="M17" s="135">
        <f t="shared" si="0"/>
        <v>255795.43599999999</v>
      </c>
      <c r="N17" s="135">
        <f t="shared" si="1"/>
        <v>48601.132839999998</v>
      </c>
      <c r="O17" s="135">
        <f t="shared" si="2"/>
        <v>2862350.9288400002</v>
      </c>
      <c r="P17" s="135">
        <f t="shared" si="3"/>
        <v>2862351</v>
      </c>
      <c r="Q17" s="136"/>
      <c r="R17" s="139">
        <v>1300000</v>
      </c>
      <c r="S17" s="137">
        <v>1358000</v>
      </c>
      <c r="T17" s="107" t="s">
        <v>841</v>
      </c>
      <c r="U17" s="135">
        <f t="shared" si="8"/>
        <v>2557954</v>
      </c>
      <c r="V17" s="181">
        <f t="shared" si="4"/>
        <v>255795.40000000002</v>
      </c>
      <c r="W17" s="181">
        <f t="shared" si="5"/>
        <v>48601.126000000004</v>
      </c>
      <c r="X17" s="181">
        <f t="shared" si="6"/>
        <v>2862351</v>
      </c>
      <c r="Y17" s="181">
        <f t="shared" si="7"/>
        <v>0</v>
      </c>
    </row>
    <row r="18" spans="1:25" ht="15.6" customHeight="1">
      <c r="A18" s="110" t="s">
        <v>766</v>
      </c>
      <c r="B18" s="114">
        <v>52870883</v>
      </c>
      <c r="C18" s="7" t="s">
        <v>64</v>
      </c>
      <c r="D18" s="7" t="s">
        <v>65</v>
      </c>
      <c r="E18" s="7" t="s">
        <v>66</v>
      </c>
      <c r="F18" s="7"/>
      <c r="G18" s="109" t="s">
        <v>191</v>
      </c>
      <c r="H18" s="7" t="s">
        <v>14</v>
      </c>
      <c r="I18" s="63"/>
      <c r="J18" s="114">
        <v>29</v>
      </c>
      <c r="K18" s="133">
        <v>2465868</v>
      </c>
      <c r="L18" s="134">
        <v>2557954.36</v>
      </c>
      <c r="M18" s="135">
        <f t="shared" si="0"/>
        <v>255795.43599999999</v>
      </c>
      <c r="N18" s="135">
        <f t="shared" si="1"/>
        <v>48601.132839999998</v>
      </c>
      <c r="O18" s="135">
        <f t="shared" si="2"/>
        <v>2862350.9288400002</v>
      </c>
      <c r="P18" s="135">
        <f t="shared" si="3"/>
        <v>2766939</v>
      </c>
      <c r="Q18" s="137" t="s">
        <v>862</v>
      </c>
      <c r="R18" s="138">
        <f>1256667+43334</f>
        <v>1300001</v>
      </c>
      <c r="S18" s="137">
        <v>1312733</v>
      </c>
      <c r="T18" s="107" t="s">
        <v>841</v>
      </c>
      <c r="U18" s="135">
        <f t="shared" si="8"/>
        <v>2472689</v>
      </c>
      <c r="V18" s="181">
        <f t="shared" si="4"/>
        <v>247268.90000000002</v>
      </c>
      <c r="W18" s="181">
        <f t="shared" si="5"/>
        <v>46981.091000000008</v>
      </c>
      <c r="X18" s="181">
        <f t="shared" si="6"/>
        <v>2766939</v>
      </c>
      <c r="Y18" s="181">
        <f t="shared" si="7"/>
        <v>0</v>
      </c>
    </row>
    <row r="19" spans="1:25" ht="15.6" customHeight="1">
      <c r="A19" s="110" t="s">
        <v>766</v>
      </c>
      <c r="B19" s="114">
        <v>52973679</v>
      </c>
      <c r="C19" s="7" t="s">
        <v>311</v>
      </c>
      <c r="D19" s="7" t="s">
        <v>189</v>
      </c>
      <c r="E19" s="7" t="s">
        <v>85</v>
      </c>
      <c r="F19" s="7" t="s">
        <v>230</v>
      </c>
      <c r="G19" s="109" t="s">
        <v>191</v>
      </c>
      <c r="H19" s="7" t="s">
        <v>14</v>
      </c>
      <c r="I19" s="63"/>
      <c r="J19" s="114">
        <v>30</v>
      </c>
      <c r="K19" s="133">
        <v>2465868</v>
      </c>
      <c r="L19" s="134">
        <v>2557954.36</v>
      </c>
      <c r="M19" s="135">
        <f t="shared" si="0"/>
        <v>255795.43599999999</v>
      </c>
      <c r="N19" s="135">
        <f t="shared" si="1"/>
        <v>48601.132839999998</v>
      </c>
      <c r="O19" s="135">
        <f t="shared" si="2"/>
        <v>2862350.9288400002</v>
      </c>
      <c r="P19" s="135">
        <f t="shared" si="3"/>
        <v>2862351</v>
      </c>
      <c r="Q19" s="136"/>
      <c r="R19" s="139">
        <v>1300000</v>
      </c>
      <c r="S19" s="137">
        <v>1358000</v>
      </c>
      <c r="T19" s="107" t="s">
        <v>841</v>
      </c>
      <c r="U19" s="135">
        <f t="shared" si="8"/>
        <v>2557954</v>
      </c>
      <c r="V19" s="181">
        <f t="shared" si="4"/>
        <v>255795.40000000002</v>
      </c>
      <c r="W19" s="181">
        <f t="shared" si="5"/>
        <v>48601.126000000004</v>
      </c>
      <c r="X19" s="181">
        <f t="shared" si="6"/>
        <v>2862351</v>
      </c>
      <c r="Y19" s="181">
        <f t="shared" si="7"/>
        <v>0</v>
      </c>
    </row>
    <row r="20" spans="1:25" ht="15.6" customHeight="1">
      <c r="A20" s="110" t="s">
        <v>766</v>
      </c>
      <c r="B20" s="114">
        <v>64895144</v>
      </c>
      <c r="C20" s="7" t="s">
        <v>372</v>
      </c>
      <c r="D20" s="7" t="s">
        <v>373</v>
      </c>
      <c r="E20" s="7" t="s">
        <v>47</v>
      </c>
      <c r="F20" s="7" t="s">
        <v>374</v>
      </c>
      <c r="G20" s="109" t="s">
        <v>191</v>
      </c>
      <c r="H20" s="7" t="s">
        <v>354</v>
      </c>
      <c r="I20" s="63"/>
      <c r="J20" s="114">
        <v>30</v>
      </c>
      <c r="K20" s="133">
        <v>2465868</v>
      </c>
      <c r="L20" s="134">
        <v>2557954.36</v>
      </c>
      <c r="M20" s="135">
        <f t="shared" si="0"/>
        <v>255795.43599999999</v>
      </c>
      <c r="N20" s="135">
        <f t="shared" si="1"/>
        <v>48601.132839999998</v>
      </c>
      <c r="O20" s="135">
        <f t="shared" si="2"/>
        <v>2862350.9288400002</v>
      </c>
      <c r="P20" s="135">
        <f t="shared" si="3"/>
        <v>2862351</v>
      </c>
      <c r="Q20" s="136"/>
      <c r="R20" s="139">
        <v>1300000</v>
      </c>
      <c r="S20" s="137">
        <v>1237741</v>
      </c>
      <c r="T20" s="107" t="s">
        <v>852</v>
      </c>
      <c r="U20" s="135">
        <f t="shared" si="8"/>
        <v>2557954</v>
      </c>
      <c r="V20" s="181">
        <f t="shared" si="4"/>
        <v>255795.40000000002</v>
      </c>
      <c r="W20" s="181">
        <f t="shared" si="5"/>
        <v>48601.126000000004</v>
      </c>
      <c r="X20" s="181">
        <f t="shared" si="6"/>
        <v>2862351</v>
      </c>
      <c r="Y20" s="181">
        <f t="shared" si="7"/>
        <v>0</v>
      </c>
    </row>
    <row r="21" spans="1:25" ht="15.6" customHeight="1">
      <c r="A21" s="110" t="s">
        <v>766</v>
      </c>
      <c r="B21" s="114">
        <v>79761257</v>
      </c>
      <c r="C21" s="7" t="s">
        <v>15</v>
      </c>
      <c r="D21" s="7" t="s">
        <v>16</v>
      </c>
      <c r="E21" s="7" t="s">
        <v>17</v>
      </c>
      <c r="F21" s="7" t="s">
        <v>18</v>
      </c>
      <c r="G21" s="109" t="s">
        <v>13</v>
      </c>
      <c r="H21" s="7" t="s">
        <v>14</v>
      </c>
      <c r="I21" s="63"/>
      <c r="J21" s="114">
        <v>28</v>
      </c>
      <c r="K21" s="133">
        <v>2465868</v>
      </c>
      <c r="L21" s="134">
        <v>2557954.36</v>
      </c>
      <c r="M21" s="135">
        <f t="shared" si="0"/>
        <v>255795.43599999999</v>
      </c>
      <c r="N21" s="135">
        <f t="shared" si="1"/>
        <v>48601.132839999998</v>
      </c>
      <c r="O21" s="135">
        <f t="shared" si="2"/>
        <v>2862350.9288400002</v>
      </c>
      <c r="P21" s="135">
        <f t="shared" si="3"/>
        <v>2671528</v>
      </c>
      <c r="Q21" s="137" t="s">
        <v>827</v>
      </c>
      <c r="R21" s="138">
        <f>1297334+92667</f>
        <v>1390001</v>
      </c>
      <c r="S21" s="137">
        <v>1430000</v>
      </c>
      <c r="T21" s="107" t="s">
        <v>841</v>
      </c>
      <c r="U21" s="135">
        <f t="shared" si="8"/>
        <v>2387424</v>
      </c>
      <c r="V21" s="181">
        <f t="shared" si="4"/>
        <v>238742.40000000002</v>
      </c>
      <c r="W21" s="181">
        <f t="shared" si="5"/>
        <v>45361.056000000004</v>
      </c>
      <c r="X21" s="181">
        <f t="shared" si="6"/>
        <v>2671527</v>
      </c>
      <c r="Y21" s="181">
        <f t="shared" si="7"/>
        <v>-1</v>
      </c>
    </row>
    <row r="22" spans="1:25" ht="15.6" customHeight="1">
      <c r="A22" s="110" t="s">
        <v>766</v>
      </c>
      <c r="B22" s="114">
        <v>79771060</v>
      </c>
      <c r="C22" s="7" t="s">
        <v>133</v>
      </c>
      <c r="D22" s="7" t="s">
        <v>73</v>
      </c>
      <c r="E22" s="7" t="s">
        <v>134</v>
      </c>
      <c r="F22" s="7"/>
      <c r="G22" s="109" t="s">
        <v>89</v>
      </c>
      <c r="H22" s="7" t="s">
        <v>14</v>
      </c>
      <c r="I22" s="63"/>
      <c r="J22" s="114">
        <v>29</v>
      </c>
      <c r="K22" s="133">
        <v>2465868</v>
      </c>
      <c r="L22" s="134">
        <v>2557954.36</v>
      </c>
      <c r="M22" s="135">
        <f t="shared" si="0"/>
        <v>255795.43599999999</v>
      </c>
      <c r="N22" s="135">
        <f t="shared" si="1"/>
        <v>48601.132839999998</v>
      </c>
      <c r="O22" s="135">
        <f t="shared" si="2"/>
        <v>2862350.9288400002</v>
      </c>
      <c r="P22" s="135">
        <f t="shared" si="3"/>
        <v>2766939</v>
      </c>
      <c r="Q22" s="137" t="s">
        <v>877</v>
      </c>
      <c r="R22" s="142">
        <f>1310800+45200</f>
        <v>1356000</v>
      </c>
      <c r="S22" s="137">
        <v>1362536</v>
      </c>
      <c r="T22" s="107" t="s">
        <v>841</v>
      </c>
      <c r="U22" s="135">
        <f t="shared" si="8"/>
        <v>2472689</v>
      </c>
      <c r="V22" s="181">
        <f t="shared" si="4"/>
        <v>247268.90000000002</v>
      </c>
      <c r="W22" s="181">
        <f t="shared" si="5"/>
        <v>46981.091000000008</v>
      </c>
      <c r="X22" s="181">
        <f t="shared" si="6"/>
        <v>2766939</v>
      </c>
      <c r="Y22" s="181">
        <f t="shared" si="7"/>
        <v>0</v>
      </c>
    </row>
    <row r="23" spans="1:25" ht="15.6" customHeight="1">
      <c r="A23" s="110" t="s">
        <v>766</v>
      </c>
      <c r="B23" s="114">
        <v>80391453</v>
      </c>
      <c r="C23" s="7" t="s">
        <v>256</v>
      </c>
      <c r="D23" s="7" t="s">
        <v>257</v>
      </c>
      <c r="E23" s="7" t="s">
        <v>258</v>
      </c>
      <c r="F23" s="7"/>
      <c r="G23" s="109" t="s">
        <v>13</v>
      </c>
      <c r="H23" s="7" t="s">
        <v>14</v>
      </c>
      <c r="I23" s="63"/>
      <c r="J23" s="114">
        <v>30</v>
      </c>
      <c r="K23" s="133">
        <v>2465868</v>
      </c>
      <c r="L23" s="134">
        <v>2557954.36</v>
      </c>
      <c r="M23" s="135">
        <f t="shared" si="0"/>
        <v>255795.43599999999</v>
      </c>
      <c r="N23" s="135">
        <f t="shared" si="1"/>
        <v>48601.132839999998</v>
      </c>
      <c r="O23" s="135">
        <f t="shared" si="2"/>
        <v>2862350.9288400002</v>
      </c>
      <c r="P23" s="135">
        <f t="shared" si="3"/>
        <v>2862351</v>
      </c>
      <c r="Q23" s="136"/>
      <c r="R23" s="139">
        <v>1390000</v>
      </c>
      <c r="S23" s="137">
        <v>1440800</v>
      </c>
      <c r="T23" s="107" t="s">
        <v>841</v>
      </c>
      <c r="U23" s="135">
        <f t="shared" si="8"/>
        <v>2557954</v>
      </c>
      <c r="V23" s="181">
        <f t="shared" si="4"/>
        <v>255795.40000000002</v>
      </c>
      <c r="W23" s="181">
        <f t="shared" si="5"/>
        <v>48601.126000000004</v>
      </c>
      <c r="X23" s="181">
        <f t="shared" si="6"/>
        <v>2862351</v>
      </c>
      <c r="Y23" s="181">
        <f t="shared" si="7"/>
        <v>0</v>
      </c>
    </row>
    <row r="24" spans="1:25" ht="15.6" customHeight="1">
      <c r="A24" s="110" t="s">
        <v>766</v>
      </c>
      <c r="B24" s="114">
        <v>80760738</v>
      </c>
      <c r="C24" s="7" t="s">
        <v>755</v>
      </c>
      <c r="D24" s="7"/>
      <c r="E24" s="7" t="s">
        <v>12</v>
      </c>
      <c r="F24" s="7" t="s">
        <v>681</v>
      </c>
      <c r="G24" s="109" t="s">
        <v>45</v>
      </c>
      <c r="H24" s="63">
        <v>45392</v>
      </c>
      <c r="I24" s="63"/>
      <c r="J24" s="114">
        <v>30</v>
      </c>
      <c r="K24" s="133">
        <v>2465868</v>
      </c>
      <c r="L24" s="134">
        <v>2557954.36</v>
      </c>
      <c r="M24" s="135">
        <f t="shared" si="0"/>
        <v>255795.43599999999</v>
      </c>
      <c r="N24" s="135">
        <f t="shared" si="1"/>
        <v>48601.132839999998</v>
      </c>
      <c r="O24" s="135">
        <f t="shared" si="2"/>
        <v>2862350.9288400002</v>
      </c>
      <c r="P24" s="135">
        <f t="shared" si="3"/>
        <v>2862351</v>
      </c>
      <c r="Q24" s="136"/>
      <c r="R24" s="137">
        <v>1401000</v>
      </c>
      <c r="S24" s="137">
        <v>1680920</v>
      </c>
      <c r="T24" s="107" t="s">
        <v>841</v>
      </c>
      <c r="U24" s="135">
        <f t="shared" si="8"/>
        <v>2557954</v>
      </c>
      <c r="V24" s="181">
        <f t="shared" si="4"/>
        <v>255795.40000000002</v>
      </c>
      <c r="W24" s="181">
        <f t="shared" si="5"/>
        <v>48601.126000000004</v>
      </c>
      <c r="X24" s="181">
        <f t="shared" si="6"/>
        <v>2862351</v>
      </c>
      <c r="Y24" s="181">
        <f t="shared" si="7"/>
        <v>0</v>
      </c>
    </row>
    <row r="25" spans="1:25" ht="15.6" customHeight="1">
      <c r="A25" s="110" t="s">
        <v>766</v>
      </c>
      <c r="B25" s="114">
        <v>92260161</v>
      </c>
      <c r="C25" s="7" t="s">
        <v>150</v>
      </c>
      <c r="D25" s="7" t="s">
        <v>151</v>
      </c>
      <c r="E25" s="7" t="s">
        <v>152</v>
      </c>
      <c r="F25" s="7" t="s">
        <v>153</v>
      </c>
      <c r="G25" s="109" t="s">
        <v>13</v>
      </c>
      <c r="H25" s="7" t="s">
        <v>14</v>
      </c>
      <c r="I25" s="63"/>
      <c r="J25" s="114">
        <v>30</v>
      </c>
      <c r="K25" s="133">
        <v>2465868</v>
      </c>
      <c r="L25" s="134">
        <v>2557954.36</v>
      </c>
      <c r="M25" s="135">
        <f t="shared" si="0"/>
        <v>255795.43599999999</v>
      </c>
      <c r="N25" s="135">
        <f t="shared" si="1"/>
        <v>48601.132839999998</v>
      </c>
      <c r="O25" s="135">
        <f t="shared" si="2"/>
        <v>2862350.9288400002</v>
      </c>
      <c r="P25" s="135">
        <f t="shared" si="3"/>
        <v>2862351</v>
      </c>
      <c r="Q25" s="136"/>
      <c r="R25" s="139">
        <v>1390000</v>
      </c>
      <c r="S25" s="137">
        <v>1440800</v>
      </c>
      <c r="T25" s="107" t="s">
        <v>852</v>
      </c>
      <c r="U25" s="135">
        <f t="shared" si="8"/>
        <v>2557954</v>
      </c>
      <c r="V25" s="181">
        <f t="shared" si="4"/>
        <v>255795.40000000002</v>
      </c>
      <c r="W25" s="181">
        <f t="shared" si="5"/>
        <v>48601.126000000004</v>
      </c>
      <c r="X25" s="181">
        <f t="shared" si="6"/>
        <v>2862351</v>
      </c>
      <c r="Y25" s="181">
        <f t="shared" si="7"/>
        <v>0</v>
      </c>
    </row>
    <row r="26" spans="1:25" ht="15.6" customHeight="1">
      <c r="A26" s="110" t="s">
        <v>766</v>
      </c>
      <c r="B26" s="114">
        <v>1005524136</v>
      </c>
      <c r="C26" s="7" t="s">
        <v>9</v>
      </c>
      <c r="D26" s="7" t="s">
        <v>10</v>
      </c>
      <c r="E26" s="7" t="s">
        <v>11</v>
      </c>
      <c r="F26" s="7" t="s">
        <v>12</v>
      </c>
      <c r="G26" s="109" t="s">
        <v>13</v>
      </c>
      <c r="H26" s="7" t="s">
        <v>14</v>
      </c>
      <c r="I26" s="63"/>
      <c r="J26" s="114">
        <v>28</v>
      </c>
      <c r="K26" s="133">
        <v>2465868</v>
      </c>
      <c r="L26" s="134">
        <v>2557954.36</v>
      </c>
      <c r="M26" s="135">
        <f t="shared" si="0"/>
        <v>255795.43599999999</v>
      </c>
      <c r="N26" s="135">
        <f t="shared" si="1"/>
        <v>48601.132839999998</v>
      </c>
      <c r="O26" s="135">
        <f t="shared" si="2"/>
        <v>2862350.9288400002</v>
      </c>
      <c r="P26" s="135">
        <f t="shared" si="3"/>
        <v>2671528</v>
      </c>
      <c r="Q26" s="137" t="s">
        <v>853</v>
      </c>
      <c r="R26" s="138">
        <f>1297334+46334+46334</f>
        <v>1390002</v>
      </c>
      <c r="S26" s="137">
        <v>1344747</v>
      </c>
      <c r="T26" s="107" t="s">
        <v>841</v>
      </c>
      <c r="U26" s="135">
        <f t="shared" si="8"/>
        <v>2387424</v>
      </c>
      <c r="V26" s="181">
        <f t="shared" si="4"/>
        <v>238742.40000000002</v>
      </c>
      <c r="W26" s="181">
        <f t="shared" si="5"/>
        <v>45361.056000000004</v>
      </c>
      <c r="X26" s="181">
        <f t="shared" si="6"/>
        <v>2671527</v>
      </c>
      <c r="Y26" s="181">
        <f t="shared" si="7"/>
        <v>-1</v>
      </c>
    </row>
    <row r="27" spans="1:25" ht="15.6" customHeight="1">
      <c r="A27" s="110" t="s">
        <v>766</v>
      </c>
      <c r="B27" s="114">
        <v>1000831469</v>
      </c>
      <c r="C27" s="7" t="s">
        <v>765</v>
      </c>
      <c r="D27" s="7" t="s">
        <v>421</v>
      </c>
      <c r="E27" s="7" t="s">
        <v>422</v>
      </c>
      <c r="F27" s="7" t="s">
        <v>423</v>
      </c>
      <c r="G27" s="109" t="s">
        <v>13</v>
      </c>
      <c r="H27" s="63">
        <v>45395</v>
      </c>
      <c r="I27" s="63"/>
      <c r="J27" s="114">
        <v>24</v>
      </c>
      <c r="K27" s="133">
        <v>2465868</v>
      </c>
      <c r="L27" s="134">
        <v>2557954.36</v>
      </c>
      <c r="M27" s="135">
        <f>+L27*10%</f>
        <v>255795.43599999999</v>
      </c>
      <c r="N27" s="135">
        <f>+M27*19%</f>
        <v>48601.132839999998</v>
      </c>
      <c r="O27" s="135">
        <f>+L27+M27+N27</f>
        <v>2862350.9288400002</v>
      </c>
      <c r="P27" s="135">
        <f>+ROUND(((O27/30)*J27),0)</f>
        <v>2289881</v>
      </c>
      <c r="Q27" s="137" t="s">
        <v>829</v>
      </c>
      <c r="R27" s="143">
        <f>1112000+43334+43334+92667+92667</f>
        <v>1384002</v>
      </c>
      <c r="S27" s="137">
        <v>1402882</v>
      </c>
      <c r="T27" s="107" t="s">
        <v>852</v>
      </c>
      <c r="U27" s="135">
        <f>+ROUND(((L27/30)*J27),0)</f>
        <v>2046363</v>
      </c>
      <c r="V27" s="181">
        <f t="shared" si="4"/>
        <v>204636.30000000002</v>
      </c>
      <c r="W27" s="181">
        <f t="shared" si="5"/>
        <v>38880.897000000004</v>
      </c>
      <c r="X27" s="181">
        <f t="shared" si="6"/>
        <v>2289880</v>
      </c>
      <c r="Y27" s="181">
        <f t="shared" si="7"/>
        <v>-1</v>
      </c>
    </row>
    <row r="28" spans="1:25" ht="15.6" customHeight="1">
      <c r="A28" s="110" t="s">
        <v>766</v>
      </c>
      <c r="B28" s="114">
        <v>1012331832</v>
      </c>
      <c r="C28" s="7" t="s">
        <v>231</v>
      </c>
      <c r="D28" s="7" t="s">
        <v>35</v>
      </c>
      <c r="E28" s="7" t="s">
        <v>232</v>
      </c>
      <c r="F28" s="7" t="s">
        <v>233</v>
      </c>
      <c r="G28" s="109" t="s">
        <v>191</v>
      </c>
      <c r="H28" s="7" t="s">
        <v>14</v>
      </c>
      <c r="I28" s="63"/>
      <c r="J28" s="114">
        <v>30</v>
      </c>
      <c r="K28" s="133">
        <v>2465868</v>
      </c>
      <c r="L28" s="134">
        <v>2557954.36</v>
      </c>
      <c r="M28" s="135">
        <f t="shared" si="0"/>
        <v>255795.43599999999</v>
      </c>
      <c r="N28" s="135">
        <f t="shared" si="1"/>
        <v>48601.132839999998</v>
      </c>
      <c r="O28" s="135">
        <f t="shared" si="2"/>
        <v>2862350.9288400002</v>
      </c>
      <c r="P28" s="135">
        <f t="shared" si="3"/>
        <v>2862351</v>
      </c>
      <c r="Q28" s="136"/>
      <c r="R28" s="139">
        <v>1300000</v>
      </c>
      <c r="S28" s="137">
        <v>1358000</v>
      </c>
      <c r="T28" s="107" t="s">
        <v>841</v>
      </c>
      <c r="U28" s="135">
        <f t="shared" si="8"/>
        <v>2557954</v>
      </c>
      <c r="V28" s="181">
        <f t="shared" si="4"/>
        <v>255795.40000000002</v>
      </c>
      <c r="W28" s="181">
        <f t="shared" si="5"/>
        <v>48601.126000000004</v>
      </c>
      <c r="X28" s="181">
        <f t="shared" si="6"/>
        <v>2862351</v>
      </c>
      <c r="Y28" s="181">
        <f t="shared" si="7"/>
        <v>0</v>
      </c>
    </row>
    <row r="29" spans="1:25" ht="15.6" customHeight="1">
      <c r="A29" s="110" t="s">
        <v>766</v>
      </c>
      <c r="B29" s="114">
        <v>1016028720</v>
      </c>
      <c r="C29" s="7" t="s">
        <v>168</v>
      </c>
      <c r="D29" s="7" t="s">
        <v>174</v>
      </c>
      <c r="E29" s="7" t="s">
        <v>175</v>
      </c>
      <c r="F29" s="7" t="s">
        <v>176</v>
      </c>
      <c r="G29" s="109" t="s">
        <v>13</v>
      </c>
      <c r="H29" s="7" t="s">
        <v>14</v>
      </c>
      <c r="I29" s="63"/>
      <c r="J29" s="114">
        <v>30</v>
      </c>
      <c r="K29" s="133">
        <v>2465868</v>
      </c>
      <c r="L29" s="134">
        <v>2557954.36</v>
      </c>
      <c r="M29" s="135">
        <f t="shared" si="0"/>
        <v>255795.43599999999</v>
      </c>
      <c r="N29" s="135">
        <f t="shared" si="1"/>
        <v>48601.132839999998</v>
      </c>
      <c r="O29" s="135">
        <f t="shared" si="2"/>
        <v>2862350.9288400002</v>
      </c>
      <c r="P29" s="135">
        <f t="shared" si="3"/>
        <v>2862351</v>
      </c>
      <c r="Q29" s="136"/>
      <c r="R29" s="139">
        <v>1390000</v>
      </c>
      <c r="S29" s="137">
        <v>1440800</v>
      </c>
      <c r="T29" s="107" t="s">
        <v>841</v>
      </c>
      <c r="U29" s="135">
        <f t="shared" si="8"/>
        <v>2557954</v>
      </c>
      <c r="V29" s="181">
        <f t="shared" si="4"/>
        <v>255795.40000000002</v>
      </c>
      <c r="W29" s="181">
        <f t="shared" si="5"/>
        <v>48601.126000000004</v>
      </c>
      <c r="X29" s="181">
        <f t="shared" si="6"/>
        <v>2862351</v>
      </c>
      <c r="Y29" s="181">
        <f t="shared" si="7"/>
        <v>0</v>
      </c>
    </row>
    <row r="30" spans="1:25" ht="15.6" customHeight="1">
      <c r="A30" s="110" t="s">
        <v>766</v>
      </c>
      <c r="B30" s="114">
        <v>1047443956</v>
      </c>
      <c r="C30" s="7" t="s">
        <v>168</v>
      </c>
      <c r="D30" s="7" t="s">
        <v>752</v>
      </c>
      <c r="E30" s="7" t="s">
        <v>753</v>
      </c>
      <c r="F30" s="7" t="s">
        <v>71</v>
      </c>
      <c r="G30" s="109" t="s">
        <v>191</v>
      </c>
      <c r="H30" s="63">
        <v>45426</v>
      </c>
      <c r="I30" s="63"/>
      <c r="J30" s="114">
        <v>30</v>
      </c>
      <c r="K30" s="133">
        <v>2465868</v>
      </c>
      <c r="L30" s="134">
        <v>2557954.36</v>
      </c>
      <c r="M30" s="135">
        <f>+L30*10%</f>
        <v>255795.43599999999</v>
      </c>
      <c r="N30" s="135">
        <f>+M30*19%</f>
        <v>48601.132839999998</v>
      </c>
      <c r="O30" s="135">
        <f>+L30+M30+N30</f>
        <v>2862350.9288400002</v>
      </c>
      <c r="P30" s="135">
        <f>+ROUND(((O30/30)*J30),0)</f>
        <v>2862351</v>
      </c>
      <c r="Q30" s="136"/>
      <c r="R30" s="139">
        <v>1300000</v>
      </c>
      <c r="S30" s="137">
        <v>1358000</v>
      </c>
      <c r="T30" s="107" t="s">
        <v>841</v>
      </c>
      <c r="U30" s="135">
        <f>+ROUND(((L30/30)*J30),0)</f>
        <v>2557954</v>
      </c>
      <c r="V30" s="181">
        <f t="shared" si="4"/>
        <v>255795.40000000002</v>
      </c>
      <c r="W30" s="181">
        <f t="shared" si="5"/>
        <v>48601.126000000004</v>
      </c>
      <c r="X30" s="181">
        <f t="shared" si="6"/>
        <v>2862351</v>
      </c>
      <c r="Y30" s="181">
        <f t="shared" si="7"/>
        <v>0</v>
      </c>
    </row>
    <row r="31" spans="1:25" ht="15.6" customHeight="1">
      <c r="A31" s="110" t="s">
        <v>766</v>
      </c>
      <c r="B31" s="114">
        <v>55155416</v>
      </c>
      <c r="C31" s="7" t="s">
        <v>234</v>
      </c>
      <c r="D31" s="7" t="s">
        <v>46</v>
      </c>
      <c r="E31" s="7" t="s">
        <v>169</v>
      </c>
      <c r="F31" s="7" t="s">
        <v>183</v>
      </c>
      <c r="G31" s="109" t="s">
        <v>210</v>
      </c>
      <c r="H31" s="7" t="s">
        <v>14</v>
      </c>
      <c r="I31" s="63"/>
      <c r="J31" s="114">
        <v>6</v>
      </c>
      <c r="K31" s="133">
        <v>2465868</v>
      </c>
      <c r="L31" s="134">
        <v>2557954.36</v>
      </c>
      <c r="M31" s="135">
        <f t="shared" ref="M31" si="9">+L31*10%</f>
        <v>255795.43599999999</v>
      </c>
      <c r="N31" s="135">
        <f t="shared" ref="N31" si="10">+M31*19%</f>
        <v>48601.132839999998</v>
      </c>
      <c r="O31" s="135">
        <f t="shared" ref="O31" si="11">+L31+M31+N31</f>
        <v>2862350.9288400002</v>
      </c>
      <c r="P31" s="135">
        <f t="shared" ref="P31" si="12">+ROUND(((O31/30)*J31),0)</f>
        <v>572470</v>
      </c>
      <c r="Q31" s="137" t="s">
        <v>828</v>
      </c>
      <c r="R31" s="142">
        <f>90400+1265600</f>
        <v>1356000</v>
      </c>
      <c r="S31" s="137">
        <v>1315552</v>
      </c>
      <c r="T31" s="107" t="s">
        <v>841</v>
      </c>
      <c r="U31" s="135">
        <f>+ROUND(((L31/30)*J31),0)</f>
        <v>511591</v>
      </c>
      <c r="V31" s="181">
        <f t="shared" si="4"/>
        <v>51159.100000000006</v>
      </c>
      <c r="W31" s="181">
        <f t="shared" si="5"/>
        <v>9720.2290000000012</v>
      </c>
      <c r="X31" s="181">
        <f t="shared" si="6"/>
        <v>572470</v>
      </c>
      <c r="Y31" s="181">
        <f t="shared" si="7"/>
        <v>0</v>
      </c>
    </row>
    <row r="32" spans="1:25" ht="15.6" customHeight="1">
      <c r="A32" s="110" t="s">
        <v>766</v>
      </c>
      <c r="B32" s="114">
        <v>1022363890</v>
      </c>
      <c r="C32" s="7" t="s">
        <v>199</v>
      </c>
      <c r="D32" s="7" t="s">
        <v>200</v>
      </c>
      <c r="E32" s="7" t="s">
        <v>201</v>
      </c>
      <c r="F32" s="7" t="s">
        <v>202</v>
      </c>
      <c r="G32" s="109" t="s">
        <v>191</v>
      </c>
      <c r="H32" s="7" t="s">
        <v>14</v>
      </c>
      <c r="I32" s="63"/>
      <c r="J32" s="114">
        <v>30</v>
      </c>
      <c r="K32" s="133">
        <v>2465868</v>
      </c>
      <c r="L32" s="134">
        <v>2557954.36</v>
      </c>
      <c r="M32" s="135">
        <f t="shared" si="0"/>
        <v>255795.43599999999</v>
      </c>
      <c r="N32" s="135">
        <f t="shared" si="1"/>
        <v>48601.132839999998</v>
      </c>
      <c r="O32" s="135">
        <f t="shared" si="2"/>
        <v>2862350.9288400002</v>
      </c>
      <c r="P32" s="135">
        <f t="shared" si="3"/>
        <v>2862351</v>
      </c>
      <c r="Q32" s="136"/>
      <c r="R32" s="139">
        <v>1300000</v>
      </c>
      <c r="S32" s="137">
        <v>1358000</v>
      </c>
      <c r="T32" s="107" t="s">
        <v>841</v>
      </c>
      <c r="U32" s="135">
        <f t="shared" si="8"/>
        <v>2557954</v>
      </c>
      <c r="V32" s="181">
        <f t="shared" si="4"/>
        <v>255795.40000000002</v>
      </c>
      <c r="W32" s="181">
        <f t="shared" si="5"/>
        <v>48601.126000000004</v>
      </c>
      <c r="X32" s="181">
        <f t="shared" si="6"/>
        <v>2862351</v>
      </c>
      <c r="Y32" s="181">
        <f t="shared" si="7"/>
        <v>0</v>
      </c>
    </row>
    <row r="33" spans="1:25" ht="15.6" customHeight="1">
      <c r="A33" s="110" t="s">
        <v>766</v>
      </c>
      <c r="B33" s="114">
        <v>1023928463</v>
      </c>
      <c r="C33" s="7" t="s">
        <v>107</v>
      </c>
      <c r="D33" s="7" t="s">
        <v>108</v>
      </c>
      <c r="E33" s="7" t="s">
        <v>109</v>
      </c>
      <c r="F33" s="7" t="s">
        <v>110</v>
      </c>
      <c r="G33" s="109" t="s">
        <v>191</v>
      </c>
      <c r="H33" s="7" t="s">
        <v>14</v>
      </c>
      <c r="I33" s="63"/>
      <c r="J33" s="114">
        <v>30</v>
      </c>
      <c r="K33" s="133">
        <v>2465868</v>
      </c>
      <c r="L33" s="134">
        <v>2557954.36</v>
      </c>
      <c r="M33" s="135">
        <f t="shared" ref="M33:M63" si="13">+L33*10%</f>
        <v>255795.43599999999</v>
      </c>
      <c r="N33" s="135">
        <f t="shared" ref="N33:N63" si="14">+M33*19%</f>
        <v>48601.132839999998</v>
      </c>
      <c r="O33" s="135">
        <f t="shared" ref="O33:O63" si="15">+L33+M33+N33</f>
        <v>2862350.9288400002</v>
      </c>
      <c r="P33" s="135">
        <f t="shared" si="3"/>
        <v>2862351</v>
      </c>
      <c r="Q33" s="136"/>
      <c r="R33" s="139">
        <v>1300000</v>
      </c>
      <c r="S33" s="137">
        <v>1234087</v>
      </c>
      <c r="T33" s="107" t="s">
        <v>841</v>
      </c>
      <c r="U33" s="135">
        <f t="shared" si="8"/>
        <v>2557954</v>
      </c>
      <c r="V33" s="181">
        <f t="shared" si="4"/>
        <v>255795.40000000002</v>
      </c>
      <c r="W33" s="181">
        <f t="shared" si="5"/>
        <v>48601.126000000004</v>
      </c>
      <c r="X33" s="181">
        <f t="shared" si="6"/>
        <v>2862351</v>
      </c>
      <c r="Y33" s="181">
        <f t="shared" si="7"/>
        <v>0</v>
      </c>
    </row>
    <row r="34" spans="1:25" ht="15.6" customHeight="1">
      <c r="A34" s="110" t="s">
        <v>766</v>
      </c>
      <c r="B34" s="114">
        <v>1024477933</v>
      </c>
      <c r="C34" s="7" t="s">
        <v>224</v>
      </c>
      <c r="D34" s="7" t="s">
        <v>225</v>
      </c>
      <c r="E34" s="7" t="s">
        <v>226</v>
      </c>
      <c r="F34" s="7" t="s">
        <v>12</v>
      </c>
      <c r="G34" s="109" t="s">
        <v>13</v>
      </c>
      <c r="H34" s="7" t="s">
        <v>14</v>
      </c>
      <c r="I34" s="63"/>
      <c r="J34" s="114">
        <v>30</v>
      </c>
      <c r="K34" s="133">
        <v>2465868</v>
      </c>
      <c r="L34" s="134">
        <v>2557954.36</v>
      </c>
      <c r="M34" s="135">
        <f t="shared" si="13"/>
        <v>255795.43599999999</v>
      </c>
      <c r="N34" s="135">
        <f t="shared" si="14"/>
        <v>48601.132839999998</v>
      </c>
      <c r="O34" s="135">
        <f t="shared" si="15"/>
        <v>2862350.9288400002</v>
      </c>
      <c r="P34" s="135">
        <f t="shared" si="3"/>
        <v>2862351</v>
      </c>
      <c r="Q34" s="136"/>
      <c r="R34" s="139">
        <v>1390000</v>
      </c>
      <c r="S34" s="137">
        <v>1440800</v>
      </c>
      <c r="T34" s="107" t="s">
        <v>841</v>
      </c>
      <c r="U34" s="135">
        <f t="shared" si="8"/>
        <v>2557954</v>
      </c>
      <c r="V34" s="181">
        <f t="shared" si="4"/>
        <v>255795.40000000002</v>
      </c>
      <c r="W34" s="181">
        <f t="shared" si="5"/>
        <v>48601.126000000004</v>
      </c>
      <c r="X34" s="181">
        <f t="shared" si="6"/>
        <v>2862351</v>
      </c>
      <c r="Y34" s="181">
        <f t="shared" si="7"/>
        <v>0</v>
      </c>
    </row>
    <row r="35" spans="1:25" ht="15.6" customHeight="1">
      <c r="A35" s="110" t="s">
        <v>766</v>
      </c>
      <c r="B35" s="114">
        <v>1024483297</v>
      </c>
      <c r="C35" s="7" t="s">
        <v>304</v>
      </c>
      <c r="D35" s="7" t="s">
        <v>305</v>
      </c>
      <c r="E35" s="7" t="s">
        <v>290</v>
      </c>
      <c r="F35" s="7"/>
      <c r="G35" s="109" t="s">
        <v>45</v>
      </c>
      <c r="H35" s="63">
        <v>45404</v>
      </c>
      <c r="I35" s="63"/>
      <c r="J35" s="114">
        <v>30</v>
      </c>
      <c r="K35" s="133">
        <v>2465868</v>
      </c>
      <c r="L35" s="134">
        <v>2557954.36</v>
      </c>
      <c r="M35" s="135">
        <f t="shared" si="13"/>
        <v>255795.43599999999</v>
      </c>
      <c r="N35" s="135">
        <f t="shared" si="14"/>
        <v>48601.132839999998</v>
      </c>
      <c r="O35" s="135">
        <f t="shared" si="15"/>
        <v>2862350.9288400002</v>
      </c>
      <c r="P35" s="135">
        <f t="shared" si="3"/>
        <v>2862351</v>
      </c>
      <c r="Q35" s="136"/>
      <c r="R35" s="137">
        <v>1401000</v>
      </c>
      <c r="S35" s="137">
        <v>1680920</v>
      </c>
      <c r="T35" s="107" t="s">
        <v>841</v>
      </c>
      <c r="U35" s="135">
        <f t="shared" si="8"/>
        <v>2557954</v>
      </c>
      <c r="V35" s="181">
        <f t="shared" si="4"/>
        <v>255795.40000000002</v>
      </c>
      <c r="W35" s="181">
        <f t="shared" si="5"/>
        <v>48601.126000000004</v>
      </c>
      <c r="X35" s="181">
        <f t="shared" si="6"/>
        <v>2862351</v>
      </c>
      <c r="Y35" s="181">
        <f t="shared" si="7"/>
        <v>0</v>
      </c>
    </row>
    <row r="36" spans="1:25" ht="15.6" customHeight="1">
      <c r="A36" s="110" t="s">
        <v>766</v>
      </c>
      <c r="B36" s="114">
        <v>1023888306</v>
      </c>
      <c r="C36" s="7" t="s">
        <v>162</v>
      </c>
      <c r="D36" s="7" t="s">
        <v>813</v>
      </c>
      <c r="E36" s="7" t="s">
        <v>169</v>
      </c>
      <c r="F36" s="7" t="s">
        <v>272</v>
      </c>
      <c r="G36" s="109" t="s">
        <v>191</v>
      </c>
      <c r="H36" s="63">
        <v>45478</v>
      </c>
      <c r="I36" s="63"/>
      <c r="J36" s="114">
        <v>26</v>
      </c>
      <c r="K36" s="133">
        <v>2465868</v>
      </c>
      <c r="L36" s="134">
        <v>2557954.36</v>
      </c>
      <c r="M36" s="135">
        <f t="shared" ref="M36" si="16">+L36*10%</f>
        <v>255795.43599999999</v>
      </c>
      <c r="N36" s="135">
        <f t="shared" ref="N36" si="17">+M36*19%</f>
        <v>48601.132839999998</v>
      </c>
      <c r="O36" s="135">
        <f>+L36+M36+N36</f>
        <v>2862350.9288400002</v>
      </c>
      <c r="P36" s="135">
        <f>+ROUND(((O36/30)*J36),0)</f>
        <v>2480704</v>
      </c>
      <c r="Q36" s="137" t="s">
        <v>865</v>
      </c>
      <c r="R36" s="144">
        <v>1126667</v>
      </c>
      <c r="S36" s="145">
        <v>1176933</v>
      </c>
      <c r="T36" s="107" t="s">
        <v>852</v>
      </c>
      <c r="U36" s="135">
        <f t="shared" si="8"/>
        <v>2216894</v>
      </c>
      <c r="V36" s="181">
        <f t="shared" si="4"/>
        <v>221689.40000000002</v>
      </c>
      <c r="W36" s="181">
        <f t="shared" si="5"/>
        <v>42120.986000000004</v>
      </c>
      <c r="X36" s="181">
        <f t="shared" si="6"/>
        <v>2480704</v>
      </c>
      <c r="Y36" s="181">
        <f t="shared" si="7"/>
        <v>0</v>
      </c>
    </row>
    <row r="37" spans="1:25" ht="15.6" customHeight="1">
      <c r="A37" s="110" t="s">
        <v>766</v>
      </c>
      <c r="B37" s="114">
        <v>1032365672</v>
      </c>
      <c r="C37" s="7" t="s">
        <v>67</v>
      </c>
      <c r="D37" s="7"/>
      <c r="E37" s="7" t="s">
        <v>68</v>
      </c>
      <c r="F37" s="7"/>
      <c r="G37" s="109" t="s">
        <v>191</v>
      </c>
      <c r="H37" s="7" t="s">
        <v>14</v>
      </c>
      <c r="I37" s="63"/>
      <c r="J37" s="114">
        <v>30</v>
      </c>
      <c r="K37" s="133">
        <v>2465868</v>
      </c>
      <c r="L37" s="134">
        <v>2557954.36</v>
      </c>
      <c r="M37" s="135">
        <f t="shared" si="13"/>
        <v>255795.43599999999</v>
      </c>
      <c r="N37" s="135">
        <f t="shared" si="14"/>
        <v>48601.132839999998</v>
      </c>
      <c r="O37" s="135">
        <f t="shared" si="15"/>
        <v>2862350.9288400002</v>
      </c>
      <c r="P37" s="135">
        <f t="shared" si="3"/>
        <v>2862351</v>
      </c>
      <c r="Q37" s="136"/>
      <c r="R37" s="139">
        <v>1300000</v>
      </c>
      <c r="S37" s="137">
        <v>1346050</v>
      </c>
      <c r="T37" s="107" t="s">
        <v>841</v>
      </c>
      <c r="U37" s="135">
        <f t="shared" si="8"/>
        <v>2557954</v>
      </c>
      <c r="V37" s="181">
        <f t="shared" si="4"/>
        <v>255795.40000000002</v>
      </c>
      <c r="W37" s="181">
        <f t="shared" si="5"/>
        <v>48601.126000000004</v>
      </c>
      <c r="X37" s="181">
        <f t="shared" si="6"/>
        <v>2862351</v>
      </c>
      <c r="Y37" s="181">
        <f t="shared" si="7"/>
        <v>0</v>
      </c>
    </row>
    <row r="38" spans="1:25" ht="15.6" customHeight="1">
      <c r="A38" s="110" t="s">
        <v>766</v>
      </c>
      <c r="B38" s="114">
        <v>1073698399</v>
      </c>
      <c r="C38" s="7" t="s">
        <v>394</v>
      </c>
      <c r="D38" s="7" t="s">
        <v>363</v>
      </c>
      <c r="E38" s="7" t="s">
        <v>395</v>
      </c>
      <c r="F38" s="7" t="s">
        <v>396</v>
      </c>
      <c r="G38" s="109" t="s">
        <v>191</v>
      </c>
      <c r="H38" s="7" t="s">
        <v>393</v>
      </c>
      <c r="I38" s="63"/>
      <c r="J38" s="114">
        <v>30</v>
      </c>
      <c r="K38" s="133">
        <v>2465868</v>
      </c>
      <c r="L38" s="134">
        <v>2557954.36</v>
      </c>
      <c r="M38" s="135">
        <f>+L38*10%</f>
        <v>255795.43599999999</v>
      </c>
      <c r="N38" s="135">
        <f>+M38*19%</f>
        <v>48601.132839999998</v>
      </c>
      <c r="O38" s="135">
        <f>+L38+M38+N38</f>
        <v>2862350.9288400002</v>
      </c>
      <c r="P38" s="135">
        <f>+ROUND(((O38/30)*J38),0)</f>
        <v>2862351</v>
      </c>
      <c r="Q38" s="137" t="s">
        <v>838</v>
      </c>
      <c r="R38" s="145">
        <v>1300001</v>
      </c>
      <c r="S38" s="145">
        <v>1477601</v>
      </c>
      <c r="T38" s="107" t="s">
        <v>852</v>
      </c>
      <c r="U38" s="135">
        <f>+ROUND(((L38/30)*J38),0)</f>
        <v>2557954</v>
      </c>
      <c r="V38" s="181">
        <f>+U38*10%</f>
        <v>255795.40000000002</v>
      </c>
      <c r="W38" s="181">
        <f>+V38*19%</f>
        <v>48601.126000000004</v>
      </c>
      <c r="X38" s="181">
        <f>+ROUND((U38+V38+W38),0)</f>
        <v>2862351</v>
      </c>
      <c r="Y38" s="181">
        <f>+X38-P38</f>
        <v>0</v>
      </c>
    </row>
    <row r="39" spans="1:25" ht="15.6" customHeight="1">
      <c r="A39" s="110" t="s">
        <v>766</v>
      </c>
      <c r="B39" s="114">
        <v>1032432651</v>
      </c>
      <c r="C39" s="7" t="s">
        <v>163</v>
      </c>
      <c r="D39" s="7" t="s">
        <v>107</v>
      </c>
      <c r="E39" s="7" t="s">
        <v>164</v>
      </c>
      <c r="F39" s="7" t="s">
        <v>165</v>
      </c>
      <c r="G39" s="109" t="s">
        <v>13</v>
      </c>
      <c r="H39" s="7" t="s">
        <v>14</v>
      </c>
      <c r="I39" s="63"/>
      <c r="J39" s="114">
        <v>30</v>
      </c>
      <c r="K39" s="133">
        <v>2465868</v>
      </c>
      <c r="L39" s="134">
        <v>2557954.36</v>
      </c>
      <c r="M39" s="135">
        <f t="shared" si="13"/>
        <v>255795.43599999999</v>
      </c>
      <c r="N39" s="135">
        <f t="shared" si="14"/>
        <v>48601.132839999998</v>
      </c>
      <c r="O39" s="135">
        <f t="shared" si="15"/>
        <v>2862350.9288400002</v>
      </c>
      <c r="P39" s="135">
        <f t="shared" si="3"/>
        <v>2862351</v>
      </c>
      <c r="Q39" s="136"/>
      <c r="R39" s="139">
        <v>1390000</v>
      </c>
      <c r="S39" s="137">
        <v>1440800</v>
      </c>
      <c r="T39" s="107" t="s">
        <v>841</v>
      </c>
      <c r="U39" s="135">
        <f t="shared" si="8"/>
        <v>2557954</v>
      </c>
      <c r="V39" s="181">
        <f t="shared" si="4"/>
        <v>255795.40000000002</v>
      </c>
      <c r="W39" s="181">
        <f t="shared" si="5"/>
        <v>48601.126000000004</v>
      </c>
      <c r="X39" s="181">
        <f t="shared" si="6"/>
        <v>2862351</v>
      </c>
      <c r="Y39" s="181">
        <f t="shared" si="7"/>
        <v>0</v>
      </c>
    </row>
    <row r="40" spans="1:25" ht="15.6" customHeight="1">
      <c r="A40" s="110" t="s">
        <v>766</v>
      </c>
      <c r="B40" s="114">
        <v>1033681788</v>
      </c>
      <c r="C40" s="7" t="s">
        <v>55</v>
      </c>
      <c r="D40" s="7" t="s">
        <v>56</v>
      </c>
      <c r="E40" s="7" t="s">
        <v>33</v>
      </c>
      <c r="F40" s="7" t="s">
        <v>57</v>
      </c>
      <c r="G40" s="109" t="s">
        <v>191</v>
      </c>
      <c r="H40" s="7" t="s">
        <v>14</v>
      </c>
      <c r="I40" s="63"/>
      <c r="J40" s="114">
        <v>30</v>
      </c>
      <c r="K40" s="133">
        <v>2465868</v>
      </c>
      <c r="L40" s="134">
        <v>2557954.36</v>
      </c>
      <c r="M40" s="135">
        <f t="shared" si="13"/>
        <v>255795.43599999999</v>
      </c>
      <c r="N40" s="135">
        <f t="shared" si="14"/>
        <v>48601.132839999998</v>
      </c>
      <c r="O40" s="135">
        <f t="shared" si="15"/>
        <v>2862350.9288400002</v>
      </c>
      <c r="P40" s="135">
        <f>+ROUND(((O40/30)*J40),0)</f>
        <v>2862351</v>
      </c>
      <c r="Q40" s="136"/>
      <c r="R40" s="139">
        <v>1300000</v>
      </c>
      <c r="S40" s="137">
        <v>1358000</v>
      </c>
      <c r="T40" s="107" t="s">
        <v>841</v>
      </c>
      <c r="U40" s="135">
        <f t="shared" si="8"/>
        <v>2557954</v>
      </c>
      <c r="V40" s="181">
        <f t="shared" si="4"/>
        <v>255795.40000000002</v>
      </c>
      <c r="W40" s="181">
        <f t="shared" si="5"/>
        <v>48601.126000000004</v>
      </c>
      <c r="X40" s="181">
        <f t="shared" si="6"/>
        <v>2862351</v>
      </c>
      <c r="Y40" s="181">
        <f t="shared" si="7"/>
        <v>0</v>
      </c>
    </row>
    <row r="41" spans="1:25" ht="15.6" customHeight="1">
      <c r="A41" s="110" t="s">
        <v>766</v>
      </c>
      <c r="B41" s="114">
        <v>1033717516</v>
      </c>
      <c r="C41" s="7" t="s">
        <v>399</v>
      </c>
      <c r="D41" s="7" t="s">
        <v>400</v>
      </c>
      <c r="E41" s="7" t="s">
        <v>401</v>
      </c>
      <c r="F41" s="7" t="s">
        <v>223</v>
      </c>
      <c r="G41" s="109" t="s">
        <v>191</v>
      </c>
      <c r="H41" s="7" t="s">
        <v>393</v>
      </c>
      <c r="I41" s="63"/>
      <c r="J41" s="114">
        <v>22</v>
      </c>
      <c r="K41" s="133">
        <v>2465868</v>
      </c>
      <c r="L41" s="134">
        <v>2557954.36</v>
      </c>
      <c r="M41" s="135">
        <f t="shared" si="13"/>
        <v>255795.43599999999</v>
      </c>
      <c r="N41" s="135">
        <f t="shared" si="14"/>
        <v>48601.132839999998</v>
      </c>
      <c r="O41" s="135">
        <f t="shared" si="15"/>
        <v>2862350.9288400002</v>
      </c>
      <c r="P41" s="135">
        <f t="shared" si="3"/>
        <v>2099057</v>
      </c>
      <c r="Q41" s="137" t="s">
        <v>836</v>
      </c>
      <c r="R41" s="139">
        <v>1300000</v>
      </c>
      <c r="S41" s="137">
        <v>1358000</v>
      </c>
      <c r="T41" s="107" t="s">
        <v>851</v>
      </c>
      <c r="U41" s="135">
        <f t="shared" si="8"/>
        <v>1875833</v>
      </c>
      <c r="V41" s="181">
        <f t="shared" si="4"/>
        <v>187583.30000000002</v>
      </c>
      <c r="W41" s="181">
        <f t="shared" si="5"/>
        <v>35640.827000000005</v>
      </c>
      <c r="X41" s="181">
        <f t="shared" si="6"/>
        <v>2099057</v>
      </c>
      <c r="Y41" s="181">
        <f t="shared" si="7"/>
        <v>0</v>
      </c>
    </row>
    <row r="42" spans="1:25" ht="15.6" customHeight="1">
      <c r="A42" s="110" t="s">
        <v>766</v>
      </c>
      <c r="B42" s="114">
        <v>1033734646</v>
      </c>
      <c r="C42" s="7" t="s">
        <v>306</v>
      </c>
      <c r="D42" s="7" t="s">
        <v>307</v>
      </c>
      <c r="E42" s="7" t="s">
        <v>308</v>
      </c>
      <c r="F42" s="7"/>
      <c r="G42" s="109" t="s">
        <v>191</v>
      </c>
      <c r="H42" s="7" t="s">
        <v>14</v>
      </c>
      <c r="I42" s="63"/>
      <c r="J42" s="114">
        <v>30</v>
      </c>
      <c r="K42" s="133">
        <v>2465868</v>
      </c>
      <c r="L42" s="134">
        <v>2557954.36</v>
      </c>
      <c r="M42" s="135">
        <f t="shared" si="13"/>
        <v>255795.43599999999</v>
      </c>
      <c r="N42" s="135">
        <f t="shared" si="14"/>
        <v>48601.132839999998</v>
      </c>
      <c r="O42" s="135">
        <f t="shared" si="15"/>
        <v>2862350.9288400002</v>
      </c>
      <c r="P42" s="135">
        <f t="shared" si="3"/>
        <v>2862351</v>
      </c>
      <c r="Q42" s="136"/>
      <c r="R42" s="139">
        <v>1300000</v>
      </c>
      <c r="S42" s="137">
        <v>1358000</v>
      </c>
      <c r="T42" s="107" t="s">
        <v>841</v>
      </c>
      <c r="U42" s="135">
        <f t="shared" si="8"/>
        <v>2557954</v>
      </c>
      <c r="V42" s="181">
        <f t="shared" si="4"/>
        <v>255795.40000000002</v>
      </c>
      <c r="W42" s="181">
        <f t="shared" si="5"/>
        <v>48601.126000000004</v>
      </c>
      <c r="X42" s="181">
        <f t="shared" si="6"/>
        <v>2862351</v>
      </c>
      <c r="Y42" s="181">
        <f t="shared" si="7"/>
        <v>0</v>
      </c>
    </row>
    <row r="43" spans="1:25" ht="15.6" customHeight="1">
      <c r="A43" s="110" t="s">
        <v>766</v>
      </c>
      <c r="B43" s="114">
        <v>1033736024</v>
      </c>
      <c r="C43" s="7" t="s">
        <v>42</v>
      </c>
      <c r="D43" s="7" t="s">
        <v>111</v>
      </c>
      <c r="E43" s="7" t="s">
        <v>112</v>
      </c>
      <c r="F43" s="7" t="s">
        <v>113</v>
      </c>
      <c r="G43" s="109" t="s">
        <v>191</v>
      </c>
      <c r="H43" s="7" t="s">
        <v>14</v>
      </c>
      <c r="I43" s="63">
        <v>45475</v>
      </c>
      <c r="J43" s="114">
        <v>2</v>
      </c>
      <c r="K43" s="133">
        <v>2465868</v>
      </c>
      <c r="L43" s="134">
        <v>2557954.36</v>
      </c>
      <c r="M43" s="135">
        <f t="shared" si="13"/>
        <v>255795.43599999999</v>
      </c>
      <c r="N43" s="135">
        <f t="shared" si="14"/>
        <v>48601.132839999998</v>
      </c>
      <c r="O43" s="135">
        <f t="shared" si="15"/>
        <v>2862350.9288400002</v>
      </c>
      <c r="P43" s="135">
        <f t="shared" si="3"/>
        <v>190823</v>
      </c>
      <c r="Q43" s="137" t="s">
        <v>871</v>
      </c>
      <c r="R43" s="138">
        <v>86667</v>
      </c>
      <c r="S43" s="137">
        <v>729580</v>
      </c>
      <c r="T43" s="107" t="s">
        <v>849</v>
      </c>
      <c r="U43" s="135">
        <f t="shared" si="8"/>
        <v>170530</v>
      </c>
      <c r="V43" s="181">
        <f t="shared" si="4"/>
        <v>17053</v>
      </c>
      <c r="W43" s="181">
        <f t="shared" si="5"/>
        <v>3240.07</v>
      </c>
      <c r="X43" s="181">
        <f t="shared" si="6"/>
        <v>190823</v>
      </c>
      <c r="Y43" s="181">
        <f t="shared" si="7"/>
        <v>0</v>
      </c>
    </row>
    <row r="44" spans="1:25" ht="15.6" customHeight="1">
      <c r="A44" s="110" t="s">
        <v>766</v>
      </c>
      <c r="B44" s="114">
        <v>1023963443</v>
      </c>
      <c r="C44" s="7" t="s">
        <v>818</v>
      </c>
      <c r="D44" s="7" t="s">
        <v>819</v>
      </c>
      <c r="E44" s="7" t="s">
        <v>47</v>
      </c>
      <c r="F44" s="7" t="s">
        <v>389</v>
      </c>
      <c r="G44" s="109" t="s">
        <v>191</v>
      </c>
      <c r="H44" s="63">
        <v>45484</v>
      </c>
      <c r="I44" s="63"/>
      <c r="J44" s="114">
        <v>20</v>
      </c>
      <c r="K44" s="133">
        <v>2465868</v>
      </c>
      <c r="L44" s="134">
        <v>2557954.36</v>
      </c>
      <c r="M44" s="135">
        <f t="shared" si="13"/>
        <v>255795.43599999999</v>
      </c>
      <c r="N44" s="135">
        <f t="shared" si="14"/>
        <v>48601.132839999998</v>
      </c>
      <c r="O44" s="135">
        <f t="shared" si="15"/>
        <v>2862350.9288400002</v>
      </c>
      <c r="P44" s="135">
        <f t="shared" si="3"/>
        <v>1908234</v>
      </c>
      <c r="Q44" s="137" t="s">
        <v>870</v>
      </c>
      <c r="R44" s="144">
        <v>866667</v>
      </c>
      <c r="S44" s="146">
        <v>905333</v>
      </c>
      <c r="T44" s="108" t="s">
        <v>779</v>
      </c>
      <c r="U44" s="135">
        <f t="shared" si="8"/>
        <v>1705303</v>
      </c>
      <c r="V44" s="181">
        <f t="shared" si="4"/>
        <v>170530.30000000002</v>
      </c>
      <c r="W44" s="181">
        <f t="shared" si="5"/>
        <v>32400.757000000005</v>
      </c>
      <c r="X44" s="181">
        <f t="shared" si="6"/>
        <v>1908234</v>
      </c>
      <c r="Y44" s="181"/>
    </row>
    <row r="45" spans="1:25" ht="15.6" customHeight="1">
      <c r="A45" s="110" t="s">
        <v>766</v>
      </c>
      <c r="B45" s="114">
        <v>1043009750</v>
      </c>
      <c r="C45" s="7" t="s">
        <v>278</v>
      </c>
      <c r="D45" s="7" t="s">
        <v>424</v>
      </c>
      <c r="E45" s="7" t="s">
        <v>425</v>
      </c>
      <c r="F45" s="7" t="s">
        <v>426</v>
      </c>
      <c r="G45" s="109" t="s">
        <v>13</v>
      </c>
      <c r="H45" s="63">
        <v>45395</v>
      </c>
      <c r="I45" s="63"/>
      <c r="J45" s="114">
        <v>28</v>
      </c>
      <c r="K45" s="133">
        <v>2465868</v>
      </c>
      <c r="L45" s="134">
        <v>2557954.36</v>
      </c>
      <c r="M45" s="135">
        <f t="shared" si="13"/>
        <v>255795.43599999999</v>
      </c>
      <c r="N45" s="135">
        <f t="shared" si="14"/>
        <v>48601.132839999998</v>
      </c>
      <c r="O45" s="135">
        <f t="shared" si="15"/>
        <v>2862350.9288400002</v>
      </c>
      <c r="P45" s="135">
        <f t="shared" si="3"/>
        <v>2671528</v>
      </c>
      <c r="Q45" s="137" t="s">
        <v>854</v>
      </c>
      <c r="R45" s="138">
        <f>1297334+46334+46334</f>
        <v>1390002</v>
      </c>
      <c r="S45" s="137">
        <v>1344747</v>
      </c>
      <c r="T45" s="107" t="s">
        <v>852</v>
      </c>
      <c r="U45" s="135">
        <f t="shared" si="8"/>
        <v>2387424</v>
      </c>
      <c r="V45" s="181">
        <f t="shared" si="4"/>
        <v>238742.40000000002</v>
      </c>
      <c r="W45" s="181">
        <f t="shared" si="5"/>
        <v>45361.056000000004</v>
      </c>
      <c r="X45" s="181">
        <f t="shared" si="6"/>
        <v>2671527</v>
      </c>
      <c r="Y45" s="181">
        <f t="shared" si="7"/>
        <v>-1</v>
      </c>
    </row>
    <row r="46" spans="1:25" ht="15.6" customHeight="1">
      <c r="A46" s="110" t="s">
        <v>766</v>
      </c>
      <c r="B46" s="114">
        <v>1063148543</v>
      </c>
      <c r="C46" s="7" t="s">
        <v>166</v>
      </c>
      <c r="D46" s="7" t="s">
        <v>208</v>
      </c>
      <c r="E46" s="7" t="s">
        <v>209</v>
      </c>
      <c r="F46" s="7" t="s">
        <v>99</v>
      </c>
      <c r="G46" s="109" t="s">
        <v>210</v>
      </c>
      <c r="H46" s="7" t="s">
        <v>14</v>
      </c>
      <c r="I46" s="63"/>
      <c r="J46" s="114">
        <v>30</v>
      </c>
      <c r="K46" s="133">
        <v>2465868</v>
      </c>
      <c r="L46" s="134">
        <v>2557954.36</v>
      </c>
      <c r="M46" s="135">
        <f t="shared" si="13"/>
        <v>255795.43599999999</v>
      </c>
      <c r="N46" s="135">
        <f t="shared" si="14"/>
        <v>48601.132839999998</v>
      </c>
      <c r="O46" s="135">
        <f t="shared" si="15"/>
        <v>2862350.9288400002</v>
      </c>
      <c r="P46" s="135">
        <f t="shared" si="3"/>
        <v>2862351</v>
      </c>
      <c r="Q46" s="136"/>
      <c r="R46" s="139">
        <v>1356000</v>
      </c>
      <c r="S46" s="137">
        <v>1409520</v>
      </c>
      <c r="T46" s="107" t="s">
        <v>844</v>
      </c>
      <c r="U46" s="135">
        <f t="shared" si="8"/>
        <v>2557954</v>
      </c>
      <c r="V46" s="181">
        <f t="shared" si="4"/>
        <v>255795.40000000002</v>
      </c>
      <c r="W46" s="181">
        <f t="shared" si="5"/>
        <v>48601.126000000004</v>
      </c>
      <c r="X46" s="181">
        <f t="shared" si="6"/>
        <v>2862351</v>
      </c>
      <c r="Y46" s="181">
        <f t="shared" si="7"/>
        <v>0</v>
      </c>
    </row>
    <row r="47" spans="1:25" ht="15.6" customHeight="1">
      <c r="A47" s="110" t="s">
        <v>766</v>
      </c>
      <c r="B47" s="114">
        <v>1086727870</v>
      </c>
      <c r="C47" s="7" t="s">
        <v>34</v>
      </c>
      <c r="D47" s="7" t="s">
        <v>35</v>
      </c>
      <c r="E47" s="7" t="s">
        <v>36</v>
      </c>
      <c r="F47" s="7" t="s">
        <v>37</v>
      </c>
      <c r="G47" s="109" t="s">
        <v>191</v>
      </c>
      <c r="H47" s="7" t="s">
        <v>14</v>
      </c>
      <c r="I47" s="63"/>
      <c r="J47" s="114">
        <v>30</v>
      </c>
      <c r="K47" s="133">
        <v>2465868</v>
      </c>
      <c r="L47" s="134">
        <v>2557954.36</v>
      </c>
      <c r="M47" s="135">
        <f t="shared" si="13"/>
        <v>255795.43599999999</v>
      </c>
      <c r="N47" s="135">
        <f t="shared" si="14"/>
        <v>48601.132839999998</v>
      </c>
      <c r="O47" s="135">
        <f t="shared" si="15"/>
        <v>2862350.9288400002</v>
      </c>
      <c r="P47" s="135">
        <f t="shared" si="3"/>
        <v>2862351</v>
      </c>
      <c r="Q47" s="136"/>
      <c r="R47" s="139">
        <v>1300000</v>
      </c>
      <c r="S47" s="137">
        <v>1358000</v>
      </c>
      <c r="T47" s="107" t="s">
        <v>841</v>
      </c>
      <c r="U47" s="135">
        <f t="shared" si="8"/>
        <v>2557954</v>
      </c>
      <c r="V47" s="181">
        <f t="shared" si="4"/>
        <v>255795.40000000002</v>
      </c>
      <c r="W47" s="181">
        <f t="shared" si="5"/>
        <v>48601.126000000004</v>
      </c>
      <c r="X47" s="181">
        <f t="shared" si="6"/>
        <v>2862351</v>
      </c>
      <c r="Y47" s="181">
        <f t="shared" si="7"/>
        <v>0</v>
      </c>
    </row>
    <row r="48" spans="1:25" ht="11.25">
      <c r="A48" s="110" t="s">
        <v>766</v>
      </c>
      <c r="B48" s="114">
        <v>1115948145</v>
      </c>
      <c r="C48" s="7" t="s">
        <v>61</v>
      </c>
      <c r="D48" s="7" t="s">
        <v>62</v>
      </c>
      <c r="E48" s="7" t="s">
        <v>63</v>
      </c>
      <c r="F48" s="7"/>
      <c r="G48" s="109" t="s">
        <v>191</v>
      </c>
      <c r="H48" s="7" t="s">
        <v>14</v>
      </c>
      <c r="I48" s="63"/>
      <c r="J48" s="114">
        <v>30</v>
      </c>
      <c r="K48" s="133">
        <v>2465868</v>
      </c>
      <c r="L48" s="134">
        <v>2557954.36</v>
      </c>
      <c r="M48" s="135">
        <f t="shared" si="13"/>
        <v>255795.43599999999</v>
      </c>
      <c r="N48" s="135">
        <f t="shared" si="14"/>
        <v>48601.132839999998</v>
      </c>
      <c r="O48" s="135">
        <f t="shared" si="15"/>
        <v>2862350.9288400002</v>
      </c>
      <c r="P48" s="135">
        <f t="shared" si="3"/>
        <v>2862351</v>
      </c>
      <c r="Q48" s="141"/>
      <c r="R48" s="139">
        <v>1300000</v>
      </c>
      <c r="S48" s="139">
        <v>1358000</v>
      </c>
      <c r="T48" s="110" t="s">
        <v>841</v>
      </c>
      <c r="U48" s="135">
        <f t="shared" si="8"/>
        <v>2557954</v>
      </c>
      <c r="V48" s="181">
        <f t="shared" si="4"/>
        <v>255795.40000000002</v>
      </c>
      <c r="W48" s="181">
        <f t="shared" si="5"/>
        <v>48601.126000000004</v>
      </c>
      <c r="X48" s="181">
        <f t="shared" si="6"/>
        <v>2862351</v>
      </c>
      <c r="Y48" s="181">
        <f t="shared" si="7"/>
        <v>0</v>
      </c>
    </row>
    <row r="49" spans="1:25" ht="15.6" customHeight="1">
      <c r="A49" s="110" t="s">
        <v>766</v>
      </c>
      <c r="B49" s="114">
        <v>1023949523</v>
      </c>
      <c r="C49" s="7" t="s">
        <v>166</v>
      </c>
      <c r="D49" s="7" t="s">
        <v>400</v>
      </c>
      <c r="E49" s="7" t="s">
        <v>797</v>
      </c>
      <c r="F49" s="7" t="s">
        <v>338</v>
      </c>
      <c r="G49" s="109" t="s">
        <v>191</v>
      </c>
      <c r="H49" s="63">
        <v>45444</v>
      </c>
      <c r="I49" s="63"/>
      <c r="J49" s="114">
        <v>30</v>
      </c>
      <c r="K49" s="133">
        <v>2465868</v>
      </c>
      <c r="L49" s="134">
        <v>2557954.36</v>
      </c>
      <c r="M49" s="135">
        <f t="shared" ref="M49:M50" si="18">+L49*10%</f>
        <v>255795.43599999999</v>
      </c>
      <c r="N49" s="135">
        <f t="shared" ref="N49:N50" si="19">+M49*19%</f>
        <v>48601.132839999998</v>
      </c>
      <c r="O49" s="135">
        <f t="shared" ref="O49:O50" si="20">+L49+M49+N49</f>
        <v>2862350.9288400002</v>
      </c>
      <c r="P49" s="135">
        <f t="shared" ref="P49:P50" si="21">+ROUND(((O49/30)*J49),0)</f>
        <v>2862351</v>
      </c>
      <c r="Q49" s="136" t="s">
        <v>807</v>
      </c>
      <c r="R49" s="139">
        <v>1300000</v>
      </c>
      <c r="S49" s="137">
        <v>1358000</v>
      </c>
      <c r="T49" s="107" t="s">
        <v>852</v>
      </c>
      <c r="U49" s="135">
        <f t="shared" ref="U49" si="22">+ROUND(((L49/30)*J49),0)</f>
        <v>2557954</v>
      </c>
      <c r="V49" s="181">
        <f t="shared" si="4"/>
        <v>255795.40000000002</v>
      </c>
      <c r="W49" s="181">
        <f t="shared" si="5"/>
        <v>48601.126000000004</v>
      </c>
      <c r="X49" s="181">
        <f t="shared" si="6"/>
        <v>2862351</v>
      </c>
      <c r="Y49" s="181">
        <f t="shared" si="7"/>
        <v>0</v>
      </c>
    </row>
    <row r="50" spans="1:25" ht="15.6" customHeight="1">
      <c r="A50" s="110" t="s">
        <v>766</v>
      </c>
      <c r="B50" s="114">
        <v>1026273552</v>
      </c>
      <c r="C50" s="7" t="s">
        <v>352</v>
      </c>
      <c r="D50" s="7" t="s">
        <v>84</v>
      </c>
      <c r="E50" s="7" t="s">
        <v>798</v>
      </c>
      <c r="F50" s="7" t="s">
        <v>799</v>
      </c>
      <c r="G50" s="109" t="s">
        <v>13</v>
      </c>
      <c r="H50" s="63">
        <v>45456</v>
      </c>
      <c r="I50" s="63"/>
      <c r="J50" s="114">
        <v>30</v>
      </c>
      <c r="K50" s="133">
        <v>2465868</v>
      </c>
      <c r="L50" s="134">
        <v>2557954.36</v>
      </c>
      <c r="M50" s="135">
        <f t="shared" si="18"/>
        <v>255795.43599999999</v>
      </c>
      <c r="N50" s="135">
        <f t="shared" si="19"/>
        <v>48601.132839999998</v>
      </c>
      <c r="O50" s="135">
        <f t="shared" si="20"/>
        <v>2862350.9288400002</v>
      </c>
      <c r="P50" s="135">
        <f t="shared" si="21"/>
        <v>2862351</v>
      </c>
      <c r="Q50" s="136" t="s">
        <v>794</v>
      </c>
      <c r="R50" s="139">
        <v>1390000</v>
      </c>
      <c r="S50" s="137">
        <v>1440800</v>
      </c>
      <c r="T50" s="110" t="s">
        <v>841</v>
      </c>
      <c r="U50" s="135">
        <f>+ROUND(((L50/30)*J50),0)</f>
        <v>2557954</v>
      </c>
      <c r="V50" s="181">
        <f t="shared" si="4"/>
        <v>255795.40000000002</v>
      </c>
      <c r="W50" s="181">
        <f t="shared" si="5"/>
        <v>48601.126000000004</v>
      </c>
      <c r="X50" s="181">
        <f t="shared" si="6"/>
        <v>2862351</v>
      </c>
      <c r="Y50" s="181">
        <f t="shared" si="7"/>
        <v>0</v>
      </c>
    </row>
    <row r="51" spans="1:25" ht="15.6" customHeight="1">
      <c r="A51" s="110" t="s">
        <v>766</v>
      </c>
      <c r="B51" s="114">
        <v>1126122551</v>
      </c>
      <c r="C51" s="7" t="s">
        <v>342</v>
      </c>
      <c r="D51" s="7" t="s">
        <v>343</v>
      </c>
      <c r="E51" s="7" t="s">
        <v>344</v>
      </c>
      <c r="F51" s="7" t="s">
        <v>226</v>
      </c>
      <c r="G51" s="109" t="s">
        <v>13</v>
      </c>
      <c r="H51" s="7" t="s">
        <v>14</v>
      </c>
      <c r="I51" s="63"/>
      <c r="J51" s="114">
        <v>30</v>
      </c>
      <c r="K51" s="133">
        <v>2465868</v>
      </c>
      <c r="L51" s="134">
        <v>2557954.36</v>
      </c>
      <c r="M51" s="135">
        <f t="shared" si="13"/>
        <v>255795.43599999999</v>
      </c>
      <c r="N51" s="135">
        <f t="shared" si="14"/>
        <v>48601.132839999998</v>
      </c>
      <c r="O51" s="135">
        <f t="shared" si="15"/>
        <v>2862350.9288400002</v>
      </c>
      <c r="P51" s="135">
        <f t="shared" si="3"/>
        <v>2862351</v>
      </c>
      <c r="Q51" s="136"/>
      <c r="R51" s="139">
        <v>1390000</v>
      </c>
      <c r="S51" s="137">
        <v>1440800</v>
      </c>
      <c r="T51" s="107" t="s">
        <v>852</v>
      </c>
      <c r="U51" s="135">
        <f t="shared" si="8"/>
        <v>2557954</v>
      </c>
      <c r="V51" s="181">
        <f t="shared" si="4"/>
        <v>255795.40000000002</v>
      </c>
      <c r="W51" s="181">
        <f t="shared" si="5"/>
        <v>48601.126000000004</v>
      </c>
      <c r="X51" s="181">
        <f t="shared" si="6"/>
        <v>2862351</v>
      </c>
      <c r="Y51" s="181">
        <f t="shared" si="7"/>
        <v>0</v>
      </c>
    </row>
    <row r="52" spans="1:25" ht="15.6" customHeight="1">
      <c r="A52" s="110" t="s">
        <v>767</v>
      </c>
      <c r="B52" s="114">
        <v>6089430</v>
      </c>
      <c r="C52" s="7" t="s">
        <v>168</v>
      </c>
      <c r="D52" s="7" t="s">
        <v>403</v>
      </c>
      <c r="E52" s="7" t="s">
        <v>404</v>
      </c>
      <c r="F52" s="7" t="s">
        <v>405</v>
      </c>
      <c r="G52" s="109" t="s">
        <v>191</v>
      </c>
      <c r="H52" s="7" t="s">
        <v>393</v>
      </c>
      <c r="I52" s="63"/>
      <c r="J52" s="114">
        <v>25</v>
      </c>
      <c r="K52" s="133">
        <v>2465868</v>
      </c>
      <c r="L52" s="134">
        <v>2557954.36</v>
      </c>
      <c r="M52" s="135">
        <f t="shared" si="13"/>
        <v>255795.43599999999</v>
      </c>
      <c r="N52" s="135">
        <f t="shared" si="14"/>
        <v>48601.132839999998</v>
      </c>
      <c r="O52" s="135">
        <f t="shared" si="15"/>
        <v>2862350.9288400002</v>
      </c>
      <c r="P52" s="135">
        <f t="shared" si="3"/>
        <v>2385292</v>
      </c>
      <c r="Q52" s="137" t="s">
        <v>869</v>
      </c>
      <c r="R52" s="139">
        <v>1300000</v>
      </c>
      <c r="S52" s="145">
        <v>1358000</v>
      </c>
      <c r="T52" s="107" t="s">
        <v>852</v>
      </c>
      <c r="U52" s="135">
        <f t="shared" si="8"/>
        <v>2131629</v>
      </c>
      <c r="V52" s="181">
        <f t="shared" si="4"/>
        <v>213162.90000000002</v>
      </c>
      <c r="W52" s="181">
        <f t="shared" si="5"/>
        <v>40500.951000000008</v>
      </c>
      <c r="X52" s="181">
        <f t="shared" si="6"/>
        <v>2385293</v>
      </c>
      <c r="Y52" s="181">
        <f t="shared" si="7"/>
        <v>1</v>
      </c>
    </row>
    <row r="53" spans="1:25" ht="15.6" customHeight="1">
      <c r="A53" s="110" t="s">
        <v>767</v>
      </c>
      <c r="B53" s="114">
        <v>39659470</v>
      </c>
      <c r="C53" s="7" t="s">
        <v>177</v>
      </c>
      <c r="D53" s="7" t="s">
        <v>178</v>
      </c>
      <c r="E53" s="7" t="s">
        <v>179</v>
      </c>
      <c r="F53" s="7" t="s">
        <v>180</v>
      </c>
      <c r="G53" s="109" t="s">
        <v>191</v>
      </c>
      <c r="H53" s="63">
        <v>45369</v>
      </c>
      <c r="I53" s="63"/>
      <c r="J53" s="114">
        <v>30</v>
      </c>
      <c r="K53" s="133">
        <v>2465868</v>
      </c>
      <c r="L53" s="134">
        <v>2557954.36</v>
      </c>
      <c r="M53" s="135">
        <f t="shared" si="13"/>
        <v>255795.43599999999</v>
      </c>
      <c r="N53" s="135">
        <f t="shared" si="14"/>
        <v>48601.132839999998</v>
      </c>
      <c r="O53" s="135">
        <f t="shared" si="15"/>
        <v>2862350.9288400002</v>
      </c>
      <c r="P53" s="135">
        <f t="shared" si="3"/>
        <v>2862351</v>
      </c>
      <c r="Q53" s="136"/>
      <c r="R53" s="139">
        <v>1300000</v>
      </c>
      <c r="S53" s="137">
        <v>1358000</v>
      </c>
      <c r="T53" s="107" t="s">
        <v>852</v>
      </c>
      <c r="U53" s="135">
        <f t="shared" si="8"/>
        <v>2557954</v>
      </c>
      <c r="V53" s="181">
        <f t="shared" si="4"/>
        <v>255795.40000000002</v>
      </c>
      <c r="W53" s="181">
        <f t="shared" si="5"/>
        <v>48601.126000000004</v>
      </c>
      <c r="X53" s="181">
        <f t="shared" si="6"/>
        <v>2862351</v>
      </c>
      <c r="Y53" s="181">
        <f t="shared" si="7"/>
        <v>0</v>
      </c>
    </row>
    <row r="54" spans="1:25" ht="15.6" customHeight="1">
      <c r="A54" s="110" t="s">
        <v>767</v>
      </c>
      <c r="B54" s="114">
        <v>51944258</v>
      </c>
      <c r="C54" s="7" t="s">
        <v>266</v>
      </c>
      <c r="D54" s="7" t="s">
        <v>270</v>
      </c>
      <c r="E54" s="7" t="s">
        <v>271</v>
      </c>
      <c r="F54" s="7" t="s">
        <v>272</v>
      </c>
      <c r="G54" s="109" t="s">
        <v>191</v>
      </c>
      <c r="H54" s="7" t="s">
        <v>14</v>
      </c>
      <c r="I54" s="63"/>
      <c r="J54" s="114">
        <v>30</v>
      </c>
      <c r="K54" s="133">
        <v>2465868</v>
      </c>
      <c r="L54" s="134">
        <v>2557954.36</v>
      </c>
      <c r="M54" s="135">
        <f t="shared" si="13"/>
        <v>255795.43599999999</v>
      </c>
      <c r="N54" s="135">
        <f t="shared" si="14"/>
        <v>48601.132839999998</v>
      </c>
      <c r="O54" s="135">
        <f t="shared" si="15"/>
        <v>2862350.9288400002</v>
      </c>
      <c r="P54" s="135">
        <f t="shared" si="3"/>
        <v>2862351</v>
      </c>
      <c r="Q54" s="136"/>
      <c r="R54" s="139">
        <v>1300000</v>
      </c>
      <c r="S54" s="145">
        <v>1358000</v>
      </c>
      <c r="T54" s="107" t="s">
        <v>841</v>
      </c>
      <c r="U54" s="135">
        <f t="shared" si="8"/>
        <v>2557954</v>
      </c>
      <c r="V54" s="181">
        <f t="shared" si="4"/>
        <v>255795.40000000002</v>
      </c>
      <c r="W54" s="181">
        <f t="shared" si="5"/>
        <v>48601.126000000004</v>
      </c>
      <c r="X54" s="181">
        <f t="shared" si="6"/>
        <v>2862351</v>
      </c>
      <c r="Y54" s="181">
        <f t="shared" si="7"/>
        <v>0</v>
      </c>
    </row>
    <row r="55" spans="1:25" ht="15.6" customHeight="1">
      <c r="A55" s="110" t="s">
        <v>767</v>
      </c>
      <c r="B55" s="114">
        <v>52365313</v>
      </c>
      <c r="C55" s="7" t="s">
        <v>64</v>
      </c>
      <c r="D55" s="7" t="s">
        <v>28</v>
      </c>
      <c r="E55" s="7" t="s">
        <v>159</v>
      </c>
      <c r="F55" s="7" t="s">
        <v>54</v>
      </c>
      <c r="G55" s="109" t="s">
        <v>191</v>
      </c>
      <c r="H55" s="7" t="s">
        <v>393</v>
      </c>
      <c r="I55" s="63"/>
      <c r="J55" s="114">
        <v>30</v>
      </c>
      <c r="K55" s="133">
        <v>2465868</v>
      </c>
      <c r="L55" s="134">
        <v>2557954.36</v>
      </c>
      <c r="M55" s="135">
        <f t="shared" si="13"/>
        <v>255795.43599999999</v>
      </c>
      <c r="N55" s="135">
        <f t="shared" si="14"/>
        <v>48601.132839999998</v>
      </c>
      <c r="O55" s="135">
        <f t="shared" si="15"/>
        <v>2862350.9288400002</v>
      </c>
      <c r="P55" s="135">
        <f t="shared" si="3"/>
        <v>2862351</v>
      </c>
      <c r="Q55" s="136"/>
      <c r="R55" s="139">
        <v>1300000</v>
      </c>
      <c r="S55" s="145">
        <v>1358000</v>
      </c>
      <c r="T55" s="107" t="s">
        <v>851</v>
      </c>
      <c r="U55" s="135">
        <f t="shared" si="8"/>
        <v>2557954</v>
      </c>
      <c r="V55" s="181">
        <f t="shared" si="4"/>
        <v>255795.40000000002</v>
      </c>
      <c r="W55" s="181">
        <f t="shared" si="5"/>
        <v>48601.126000000004</v>
      </c>
      <c r="X55" s="181">
        <f t="shared" si="6"/>
        <v>2862351</v>
      </c>
      <c r="Y55" s="181">
        <f t="shared" si="7"/>
        <v>0</v>
      </c>
    </row>
    <row r="56" spans="1:25" ht="15.6" customHeight="1">
      <c r="A56" s="110" t="s">
        <v>767</v>
      </c>
      <c r="B56" s="114">
        <v>53089308</v>
      </c>
      <c r="C56" s="7" t="s">
        <v>390</v>
      </c>
      <c r="D56" s="7" t="s">
        <v>391</v>
      </c>
      <c r="E56" s="7" t="s">
        <v>392</v>
      </c>
      <c r="F56" s="7"/>
      <c r="G56" s="109" t="s">
        <v>191</v>
      </c>
      <c r="H56" s="7" t="s">
        <v>393</v>
      </c>
      <c r="I56" s="63"/>
      <c r="J56" s="114">
        <v>30</v>
      </c>
      <c r="K56" s="133">
        <v>2465868</v>
      </c>
      <c r="L56" s="134">
        <v>2557954.36</v>
      </c>
      <c r="M56" s="135">
        <f t="shared" si="13"/>
        <v>255795.43599999999</v>
      </c>
      <c r="N56" s="135">
        <f t="shared" si="14"/>
        <v>48601.132839999998</v>
      </c>
      <c r="O56" s="135">
        <f t="shared" si="15"/>
        <v>2862350.9288400002</v>
      </c>
      <c r="P56" s="135">
        <f t="shared" si="3"/>
        <v>2862351</v>
      </c>
      <c r="Q56" s="136"/>
      <c r="R56" s="139">
        <v>1300000</v>
      </c>
      <c r="S56" s="145">
        <v>1358000</v>
      </c>
      <c r="T56" s="107" t="s">
        <v>779</v>
      </c>
      <c r="U56" s="135">
        <f t="shared" si="8"/>
        <v>2557954</v>
      </c>
      <c r="V56" s="181">
        <f t="shared" si="4"/>
        <v>255795.40000000002</v>
      </c>
      <c r="W56" s="181">
        <f t="shared" si="5"/>
        <v>48601.126000000004</v>
      </c>
      <c r="X56" s="181">
        <f t="shared" si="6"/>
        <v>2862351</v>
      </c>
      <c r="Y56" s="181">
        <f t="shared" si="7"/>
        <v>0</v>
      </c>
    </row>
    <row r="57" spans="1:25" ht="15.6" customHeight="1">
      <c r="A57" s="110" t="s">
        <v>767</v>
      </c>
      <c r="B57" s="114">
        <v>80366379</v>
      </c>
      <c r="C57" s="7" t="s">
        <v>87</v>
      </c>
      <c r="D57" s="7"/>
      <c r="E57" s="7" t="s">
        <v>88</v>
      </c>
      <c r="F57" s="7"/>
      <c r="G57" s="109" t="s">
        <v>89</v>
      </c>
      <c r="H57" s="7" t="s">
        <v>14</v>
      </c>
      <c r="I57" s="63"/>
      <c r="J57" s="114">
        <v>30</v>
      </c>
      <c r="K57" s="133">
        <v>2465868</v>
      </c>
      <c r="L57" s="134">
        <v>2557954.36</v>
      </c>
      <c r="M57" s="135">
        <f t="shared" si="13"/>
        <v>255795.43599999999</v>
      </c>
      <c r="N57" s="135">
        <f t="shared" si="14"/>
        <v>48601.132839999998</v>
      </c>
      <c r="O57" s="135">
        <f t="shared" si="15"/>
        <v>2862350.9288400002</v>
      </c>
      <c r="P57" s="135">
        <f t="shared" si="3"/>
        <v>2862351</v>
      </c>
      <c r="Q57" s="136"/>
      <c r="R57" s="145">
        <v>1356000</v>
      </c>
      <c r="S57" s="145">
        <v>1409520</v>
      </c>
      <c r="T57" s="107" t="s">
        <v>841</v>
      </c>
      <c r="U57" s="135">
        <f t="shared" si="8"/>
        <v>2557954</v>
      </c>
      <c r="V57" s="181">
        <f t="shared" si="4"/>
        <v>255795.40000000002</v>
      </c>
      <c r="W57" s="181">
        <f t="shared" si="5"/>
        <v>48601.126000000004</v>
      </c>
      <c r="X57" s="181">
        <f t="shared" si="6"/>
        <v>2862351</v>
      </c>
      <c r="Y57" s="181">
        <f t="shared" si="7"/>
        <v>0</v>
      </c>
    </row>
    <row r="58" spans="1:25" ht="15.6" customHeight="1">
      <c r="A58" s="110" t="s">
        <v>767</v>
      </c>
      <c r="B58" s="114">
        <v>1000803836</v>
      </c>
      <c r="C58" s="7" t="s">
        <v>25</v>
      </c>
      <c r="D58" s="7" t="s">
        <v>26</v>
      </c>
      <c r="E58" s="7" t="s">
        <v>27</v>
      </c>
      <c r="F58" s="7"/>
      <c r="G58" s="109" t="s">
        <v>191</v>
      </c>
      <c r="H58" s="7" t="s">
        <v>14</v>
      </c>
      <c r="I58" s="63"/>
      <c r="J58" s="114">
        <v>30</v>
      </c>
      <c r="K58" s="133">
        <v>2465868</v>
      </c>
      <c r="L58" s="134">
        <v>2557954.36</v>
      </c>
      <c r="M58" s="135">
        <f t="shared" si="13"/>
        <v>255795.43599999999</v>
      </c>
      <c r="N58" s="135">
        <f t="shared" si="14"/>
        <v>48601.132839999998</v>
      </c>
      <c r="O58" s="135">
        <f t="shared" si="15"/>
        <v>2862350.9288400002</v>
      </c>
      <c r="P58" s="135">
        <f t="shared" si="3"/>
        <v>2862351</v>
      </c>
      <c r="Q58" s="136"/>
      <c r="R58" s="139">
        <v>1300000</v>
      </c>
      <c r="S58" s="145">
        <v>1358000</v>
      </c>
      <c r="T58" s="107" t="s">
        <v>841</v>
      </c>
      <c r="U58" s="135">
        <f t="shared" si="8"/>
        <v>2557954</v>
      </c>
      <c r="V58" s="181">
        <f t="shared" si="4"/>
        <v>255795.40000000002</v>
      </c>
      <c r="W58" s="181">
        <f t="shared" si="5"/>
        <v>48601.126000000004</v>
      </c>
      <c r="X58" s="181">
        <f t="shared" si="6"/>
        <v>2862351</v>
      </c>
      <c r="Y58" s="181">
        <f t="shared" si="7"/>
        <v>0</v>
      </c>
    </row>
    <row r="59" spans="1:25" ht="15.6" customHeight="1">
      <c r="A59" s="110" t="s">
        <v>767</v>
      </c>
      <c r="B59" s="114">
        <v>1073673765</v>
      </c>
      <c r="C59" s="7" t="s">
        <v>277</v>
      </c>
      <c r="D59" s="7" t="s">
        <v>278</v>
      </c>
      <c r="E59" s="7" t="s">
        <v>279</v>
      </c>
      <c r="F59" s="7" t="s">
        <v>280</v>
      </c>
      <c r="G59" s="109" t="s">
        <v>191</v>
      </c>
      <c r="H59" s="7" t="s">
        <v>14</v>
      </c>
      <c r="I59" s="63"/>
      <c r="J59" s="114">
        <v>28</v>
      </c>
      <c r="K59" s="133">
        <v>2465868</v>
      </c>
      <c r="L59" s="134">
        <v>2557954.36</v>
      </c>
      <c r="M59" s="135">
        <f>+L59*10%</f>
        <v>255795.43599999999</v>
      </c>
      <c r="N59" s="135">
        <f>+M59*19%</f>
        <v>48601.132839999998</v>
      </c>
      <c r="O59" s="135">
        <f>+L59+M59+N59</f>
        <v>2862350.9288400002</v>
      </c>
      <c r="P59" s="135">
        <f>+ROUND(((O59/30)*J59),0)</f>
        <v>2671528</v>
      </c>
      <c r="Q59" s="137" t="s">
        <v>864</v>
      </c>
      <c r="R59" s="138">
        <f>1213334+43334+43334</f>
        <v>1300002</v>
      </c>
      <c r="S59" s="137">
        <v>1267467</v>
      </c>
      <c r="T59" s="107" t="s">
        <v>841</v>
      </c>
      <c r="U59" s="135">
        <f>+ROUND(((L59/30)*J59),0)</f>
        <v>2387424</v>
      </c>
      <c r="V59" s="181">
        <f t="shared" si="4"/>
        <v>238742.40000000002</v>
      </c>
      <c r="W59" s="181">
        <f t="shared" si="5"/>
        <v>45361.056000000004</v>
      </c>
      <c r="X59" s="181">
        <f t="shared" si="6"/>
        <v>2671527</v>
      </c>
      <c r="Y59" s="181">
        <f t="shared" si="7"/>
        <v>-1</v>
      </c>
    </row>
    <row r="60" spans="1:25" ht="15.6" customHeight="1">
      <c r="A60" s="110" t="s">
        <v>767</v>
      </c>
      <c r="B60" s="114">
        <v>1010003092</v>
      </c>
      <c r="C60" s="7" t="s">
        <v>273</v>
      </c>
      <c r="D60" s="7" t="s">
        <v>114</v>
      </c>
      <c r="E60" s="7" t="s">
        <v>407</v>
      </c>
      <c r="F60" s="7" t="s">
        <v>408</v>
      </c>
      <c r="G60" s="109" t="s">
        <v>13</v>
      </c>
      <c r="H60" s="7" t="s">
        <v>393</v>
      </c>
      <c r="I60" s="63"/>
      <c r="J60" s="114">
        <v>30</v>
      </c>
      <c r="K60" s="133">
        <v>2465868</v>
      </c>
      <c r="L60" s="134">
        <v>2557954.36</v>
      </c>
      <c r="M60" s="135">
        <f>+L60*10%</f>
        <v>255795.43599999999</v>
      </c>
      <c r="N60" s="135">
        <f>+M60*19%</f>
        <v>48601.132839999998</v>
      </c>
      <c r="O60" s="135">
        <f>+L60+M60+N60</f>
        <v>2862350.9288400002</v>
      </c>
      <c r="P60" s="135">
        <f>+ROUND(((O60/30)*J60),0)</f>
        <v>2862351</v>
      </c>
      <c r="Q60" s="136"/>
      <c r="R60" s="139">
        <v>1390000</v>
      </c>
      <c r="S60" s="137">
        <v>1440800</v>
      </c>
      <c r="T60" s="107" t="s">
        <v>841</v>
      </c>
      <c r="U60" s="135">
        <f>+ROUND(((L60/30)*J60),0)</f>
        <v>2557954</v>
      </c>
      <c r="V60" s="181">
        <f t="shared" si="4"/>
        <v>255795.40000000002</v>
      </c>
      <c r="W60" s="181">
        <f t="shared" si="5"/>
        <v>48601.126000000004</v>
      </c>
      <c r="X60" s="181">
        <f t="shared" si="6"/>
        <v>2862351</v>
      </c>
      <c r="Y60" s="181">
        <f t="shared" si="7"/>
        <v>0</v>
      </c>
    </row>
    <row r="61" spans="1:25" ht="15.6" customHeight="1">
      <c r="A61" s="110" t="s">
        <v>767</v>
      </c>
      <c r="B61" s="114">
        <v>1001276187</v>
      </c>
      <c r="C61" s="7" t="s">
        <v>168</v>
      </c>
      <c r="D61" s="7" t="s">
        <v>397</v>
      </c>
      <c r="E61" s="7" t="s">
        <v>184</v>
      </c>
      <c r="F61" s="7" t="s">
        <v>398</v>
      </c>
      <c r="G61" s="109" t="s">
        <v>191</v>
      </c>
      <c r="H61" s="7" t="s">
        <v>393</v>
      </c>
      <c r="I61" s="63"/>
      <c r="J61" s="114">
        <v>26</v>
      </c>
      <c r="K61" s="133">
        <v>2465868</v>
      </c>
      <c r="L61" s="134">
        <v>2557954.36</v>
      </c>
      <c r="M61" s="135">
        <f t="shared" si="13"/>
        <v>255795.43599999999</v>
      </c>
      <c r="N61" s="135">
        <f t="shared" si="14"/>
        <v>48601.132839999998</v>
      </c>
      <c r="O61" s="135">
        <f t="shared" si="15"/>
        <v>2862350.9288400002</v>
      </c>
      <c r="P61" s="135">
        <f t="shared" si="3"/>
        <v>2480704</v>
      </c>
      <c r="Q61" s="137" t="s">
        <v>823</v>
      </c>
      <c r="R61" s="144">
        <f>1126667+173334</f>
        <v>1300001</v>
      </c>
      <c r="S61" s="145">
        <v>1336400</v>
      </c>
      <c r="T61" s="107" t="s">
        <v>851</v>
      </c>
      <c r="U61" s="135">
        <f t="shared" si="8"/>
        <v>2216894</v>
      </c>
      <c r="V61" s="181">
        <f t="shared" si="4"/>
        <v>221689.40000000002</v>
      </c>
      <c r="W61" s="181">
        <f t="shared" si="5"/>
        <v>42120.986000000004</v>
      </c>
      <c r="X61" s="181">
        <f t="shared" si="6"/>
        <v>2480704</v>
      </c>
      <c r="Y61" s="181">
        <f t="shared" si="7"/>
        <v>0</v>
      </c>
    </row>
    <row r="62" spans="1:25" ht="15.6" customHeight="1">
      <c r="A62" s="110" t="s">
        <v>767</v>
      </c>
      <c r="B62" s="114">
        <v>1022940252</v>
      </c>
      <c r="C62" s="7" t="s">
        <v>245</v>
      </c>
      <c r="D62" s="7" t="s">
        <v>115</v>
      </c>
      <c r="E62" s="7" t="s">
        <v>47</v>
      </c>
      <c r="F62" s="7" t="s">
        <v>159</v>
      </c>
      <c r="G62" s="109" t="s">
        <v>191</v>
      </c>
      <c r="H62" s="7" t="s">
        <v>14</v>
      </c>
      <c r="I62" s="63"/>
      <c r="J62" s="114">
        <v>30</v>
      </c>
      <c r="K62" s="133">
        <v>2465868</v>
      </c>
      <c r="L62" s="134">
        <v>2557954.36</v>
      </c>
      <c r="M62" s="135">
        <f t="shared" si="13"/>
        <v>255795.43599999999</v>
      </c>
      <c r="N62" s="135">
        <f t="shared" si="14"/>
        <v>48601.132839999998</v>
      </c>
      <c r="O62" s="135">
        <f t="shared" si="15"/>
        <v>2862350.9288400002</v>
      </c>
      <c r="P62" s="135">
        <f t="shared" si="3"/>
        <v>2862351</v>
      </c>
      <c r="Q62" s="136"/>
      <c r="R62" s="139">
        <v>1300000</v>
      </c>
      <c r="S62" s="145">
        <v>1358000</v>
      </c>
      <c r="T62" s="107" t="s">
        <v>841</v>
      </c>
      <c r="U62" s="135">
        <f t="shared" si="8"/>
        <v>2557954</v>
      </c>
      <c r="V62" s="181">
        <f t="shared" si="4"/>
        <v>255795.40000000002</v>
      </c>
      <c r="W62" s="181">
        <f t="shared" si="5"/>
        <v>48601.126000000004</v>
      </c>
      <c r="X62" s="181">
        <f t="shared" si="6"/>
        <v>2862351</v>
      </c>
      <c r="Y62" s="181">
        <f t="shared" si="7"/>
        <v>0</v>
      </c>
    </row>
    <row r="63" spans="1:25" ht="15.6" customHeight="1">
      <c r="A63" s="110" t="s">
        <v>767</v>
      </c>
      <c r="B63" s="114">
        <v>1023896564</v>
      </c>
      <c r="C63" s="7" t="s">
        <v>412</v>
      </c>
      <c r="D63" s="7" t="s">
        <v>413</v>
      </c>
      <c r="E63" s="7" t="s">
        <v>414</v>
      </c>
      <c r="F63" s="7" t="s">
        <v>222</v>
      </c>
      <c r="G63" s="109" t="s">
        <v>191</v>
      </c>
      <c r="H63" s="63">
        <v>45385</v>
      </c>
      <c r="I63" s="63"/>
      <c r="J63" s="114">
        <v>27</v>
      </c>
      <c r="K63" s="133">
        <v>2465868</v>
      </c>
      <c r="L63" s="134">
        <v>2557954.36</v>
      </c>
      <c r="M63" s="135">
        <f t="shared" si="13"/>
        <v>255795.43599999999</v>
      </c>
      <c r="N63" s="135">
        <f t="shared" si="14"/>
        <v>48601.132839999998</v>
      </c>
      <c r="O63" s="135">
        <f t="shared" si="15"/>
        <v>2862350.9288400002</v>
      </c>
      <c r="P63" s="135">
        <f>+ROUND(((O63/30)*J63),0)</f>
        <v>2576116</v>
      </c>
      <c r="Q63" s="137" t="s">
        <v>824</v>
      </c>
      <c r="R63" s="144">
        <f>1170000+130001</f>
        <v>1300001</v>
      </c>
      <c r="S63" s="137">
        <v>1341800</v>
      </c>
      <c r="T63" s="107" t="s">
        <v>852</v>
      </c>
      <c r="U63" s="135">
        <f t="shared" si="8"/>
        <v>2302159</v>
      </c>
      <c r="V63" s="181">
        <f t="shared" si="4"/>
        <v>230215.90000000002</v>
      </c>
      <c r="W63" s="181">
        <f t="shared" si="5"/>
        <v>43741.021000000008</v>
      </c>
      <c r="X63" s="181">
        <f t="shared" si="6"/>
        <v>2576116</v>
      </c>
      <c r="Y63" s="181">
        <f t="shared" si="7"/>
        <v>0</v>
      </c>
    </row>
    <row r="64" spans="1:25" ht="15.6" customHeight="1">
      <c r="A64" s="110" t="s">
        <v>767</v>
      </c>
      <c r="B64" s="114">
        <v>1033802653</v>
      </c>
      <c r="C64" s="7" t="s">
        <v>361</v>
      </c>
      <c r="D64" s="7"/>
      <c r="E64" s="7" t="s">
        <v>362</v>
      </c>
      <c r="F64" s="7"/>
      <c r="G64" s="109" t="s">
        <v>191</v>
      </c>
      <c r="H64" s="7" t="s">
        <v>354</v>
      </c>
      <c r="I64" s="63"/>
      <c r="J64" s="114">
        <v>26</v>
      </c>
      <c r="K64" s="133">
        <v>2465868</v>
      </c>
      <c r="L64" s="134">
        <v>2557954.36</v>
      </c>
      <c r="M64" s="135">
        <f t="shared" ref="M64:M92" si="23">+L64*10%</f>
        <v>255795.43599999999</v>
      </c>
      <c r="N64" s="135">
        <f t="shared" ref="N64:N92" si="24">+M64*19%</f>
        <v>48601.132839999998</v>
      </c>
      <c r="O64" s="135">
        <f t="shared" ref="O64:O92" si="25">+L64+M64+N64</f>
        <v>2862350.9288400002</v>
      </c>
      <c r="P64" s="135">
        <f t="shared" ref="P64:P121" si="26">+ROUND(((O64/30)*J64),0)</f>
        <v>2480704</v>
      </c>
      <c r="Q64" s="137" t="s">
        <v>822</v>
      </c>
      <c r="R64" s="138">
        <f>1126667+86667+86667</f>
        <v>1300001</v>
      </c>
      <c r="S64" s="145">
        <v>1256668</v>
      </c>
      <c r="T64" s="107" t="s">
        <v>851</v>
      </c>
      <c r="U64" s="135">
        <f t="shared" ref="U64:U122" si="27">+ROUND(((L64/30)*J64),0)</f>
        <v>2216894</v>
      </c>
      <c r="V64" s="181">
        <f t="shared" si="4"/>
        <v>221689.40000000002</v>
      </c>
      <c r="W64" s="181">
        <f t="shared" si="5"/>
        <v>42120.986000000004</v>
      </c>
      <c r="X64" s="181">
        <f t="shared" si="6"/>
        <v>2480704</v>
      </c>
      <c r="Y64" s="181">
        <f t="shared" si="7"/>
        <v>0</v>
      </c>
    </row>
    <row r="65" spans="1:25" ht="15.6" customHeight="1">
      <c r="A65" s="110" t="s">
        <v>767</v>
      </c>
      <c r="B65" s="114">
        <v>1050971458</v>
      </c>
      <c r="C65" s="7" t="s">
        <v>380</v>
      </c>
      <c r="D65" s="7" t="s">
        <v>166</v>
      </c>
      <c r="E65" s="7" t="s">
        <v>47</v>
      </c>
      <c r="F65" s="7" t="s">
        <v>57</v>
      </c>
      <c r="G65" s="109" t="s">
        <v>191</v>
      </c>
      <c r="H65" s="7" t="s">
        <v>14</v>
      </c>
      <c r="I65" s="63"/>
      <c r="J65" s="114">
        <v>30</v>
      </c>
      <c r="K65" s="133">
        <v>2465868</v>
      </c>
      <c r="L65" s="134">
        <v>2557954.36</v>
      </c>
      <c r="M65" s="135">
        <f t="shared" si="23"/>
        <v>255795.43599999999</v>
      </c>
      <c r="N65" s="135">
        <f t="shared" si="24"/>
        <v>48601.132839999998</v>
      </c>
      <c r="O65" s="135">
        <f t="shared" si="25"/>
        <v>2862350.9288400002</v>
      </c>
      <c r="P65" s="135">
        <f t="shared" si="26"/>
        <v>2862351</v>
      </c>
      <c r="Q65" s="182"/>
      <c r="R65" s="139">
        <v>1300000</v>
      </c>
      <c r="S65" s="140">
        <v>1358000</v>
      </c>
      <c r="T65" s="107" t="s">
        <v>841</v>
      </c>
      <c r="U65" s="135">
        <f t="shared" si="27"/>
        <v>2557954</v>
      </c>
      <c r="V65" s="181">
        <f t="shared" si="4"/>
        <v>255795.40000000002</v>
      </c>
      <c r="W65" s="181">
        <f t="shared" si="5"/>
        <v>48601.126000000004</v>
      </c>
      <c r="X65" s="181">
        <f t="shared" si="6"/>
        <v>2862351</v>
      </c>
      <c r="Y65" s="181">
        <f t="shared" si="7"/>
        <v>0</v>
      </c>
    </row>
    <row r="66" spans="1:25" ht="15.6" customHeight="1">
      <c r="A66" s="110" t="s">
        <v>767</v>
      </c>
      <c r="B66" s="114">
        <v>1126122552</v>
      </c>
      <c r="C66" s="7" t="s">
        <v>342</v>
      </c>
      <c r="D66" s="7" t="s">
        <v>343</v>
      </c>
      <c r="E66" s="7" t="s">
        <v>17</v>
      </c>
      <c r="F66" s="7" t="s">
        <v>345</v>
      </c>
      <c r="G66" s="109" t="s">
        <v>13</v>
      </c>
      <c r="H66" s="7" t="s">
        <v>14</v>
      </c>
      <c r="I66" s="63"/>
      <c r="J66" s="114">
        <v>30</v>
      </c>
      <c r="K66" s="133">
        <v>2465868</v>
      </c>
      <c r="L66" s="134">
        <v>2557954.36</v>
      </c>
      <c r="M66" s="135">
        <f t="shared" si="23"/>
        <v>255795.43599999999</v>
      </c>
      <c r="N66" s="135">
        <f t="shared" si="24"/>
        <v>48601.132839999998</v>
      </c>
      <c r="O66" s="135">
        <f t="shared" si="25"/>
        <v>2862350.9288400002</v>
      </c>
      <c r="P66" s="135">
        <f t="shared" si="26"/>
        <v>2862351</v>
      </c>
      <c r="Q66" s="136"/>
      <c r="R66" s="139">
        <v>1390000</v>
      </c>
      <c r="S66" s="145">
        <v>1440800</v>
      </c>
      <c r="T66" s="107" t="s">
        <v>841</v>
      </c>
      <c r="U66" s="135">
        <f t="shared" si="27"/>
        <v>2557954</v>
      </c>
      <c r="V66" s="181">
        <f t="shared" ref="V66:V124" si="28">+U66*10%</f>
        <v>255795.40000000002</v>
      </c>
      <c r="W66" s="181">
        <f t="shared" ref="W66:W124" si="29">+V66*19%</f>
        <v>48601.126000000004</v>
      </c>
      <c r="X66" s="181">
        <f t="shared" ref="X66:X124" si="30">+ROUND((U66+V66+W66),0)</f>
        <v>2862351</v>
      </c>
      <c r="Y66" s="181">
        <f t="shared" ref="Y66:Y124" si="31">+X66-P66</f>
        <v>0</v>
      </c>
    </row>
    <row r="67" spans="1:25" ht="15.6" customHeight="1">
      <c r="A67" s="110" t="s">
        <v>767</v>
      </c>
      <c r="B67" s="114">
        <v>1148150676</v>
      </c>
      <c r="C67" s="7" t="s">
        <v>76</v>
      </c>
      <c r="D67" s="7" t="s">
        <v>77</v>
      </c>
      <c r="E67" s="7" t="s">
        <v>78</v>
      </c>
      <c r="F67" s="7" t="s">
        <v>79</v>
      </c>
      <c r="G67" s="109" t="s">
        <v>13</v>
      </c>
      <c r="H67" s="7" t="s">
        <v>14</v>
      </c>
      <c r="I67" s="63"/>
      <c r="J67" s="114">
        <v>30</v>
      </c>
      <c r="K67" s="133">
        <v>2465868</v>
      </c>
      <c r="L67" s="134">
        <v>2557954.36</v>
      </c>
      <c r="M67" s="135">
        <f t="shared" si="23"/>
        <v>255795.43599999999</v>
      </c>
      <c r="N67" s="135">
        <f t="shared" si="24"/>
        <v>48601.132839999998</v>
      </c>
      <c r="O67" s="135">
        <f t="shared" si="25"/>
        <v>2862350.9288400002</v>
      </c>
      <c r="P67" s="135">
        <f t="shared" si="26"/>
        <v>2862351</v>
      </c>
      <c r="Q67" s="136"/>
      <c r="R67" s="139">
        <v>1390000</v>
      </c>
      <c r="S67" s="145">
        <v>1440800</v>
      </c>
      <c r="T67" s="107" t="s">
        <v>805</v>
      </c>
      <c r="U67" s="135">
        <f t="shared" si="27"/>
        <v>2557954</v>
      </c>
      <c r="V67" s="181">
        <f t="shared" si="28"/>
        <v>255795.40000000002</v>
      </c>
      <c r="W67" s="181">
        <f t="shared" si="29"/>
        <v>48601.126000000004</v>
      </c>
      <c r="X67" s="181">
        <f t="shared" si="30"/>
        <v>2862351</v>
      </c>
      <c r="Y67" s="181">
        <f t="shared" si="31"/>
        <v>0</v>
      </c>
    </row>
    <row r="68" spans="1:25" ht="15.6" customHeight="1">
      <c r="A68" s="110" t="s">
        <v>768</v>
      </c>
      <c r="B68" s="114">
        <v>53048357</v>
      </c>
      <c r="C68" s="7" t="s">
        <v>166</v>
      </c>
      <c r="D68" s="7" t="s">
        <v>212</v>
      </c>
      <c r="E68" s="7" t="s">
        <v>47</v>
      </c>
      <c r="F68" s="7" t="s">
        <v>213</v>
      </c>
      <c r="G68" s="109" t="s">
        <v>191</v>
      </c>
      <c r="H68" s="7" t="s">
        <v>14</v>
      </c>
      <c r="I68" s="63"/>
      <c r="J68" s="114">
        <v>30</v>
      </c>
      <c r="K68" s="133">
        <v>2465868</v>
      </c>
      <c r="L68" s="134">
        <v>2557954.36</v>
      </c>
      <c r="M68" s="135">
        <f t="shared" si="23"/>
        <v>255795.43599999999</v>
      </c>
      <c r="N68" s="135">
        <f t="shared" si="24"/>
        <v>48601.132839999998</v>
      </c>
      <c r="O68" s="135">
        <f t="shared" si="25"/>
        <v>2862350.9288400002</v>
      </c>
      <c r="P68" s="135">
        <f t="shared" si="26"/>
        <v>2862351</v>
      </c>
      <c r="Q68" s="136"/>
      <c r="R68" s="139">
        <v>1300000</v>
      </c>
      <c r="S68" s="145">
        <v>1358000</v>
      </c>
      <c r="T68" s="107" t="s">
        <v>841</v>
      </c>
      <c r="U68" s="135">
        <f t="shared" si="27"/>
        <v>2557954</v>
      </c>
      <c r="V68" s="181">
        <f t="shared" si="28"/>
        <v>255795.40000000002</v>
      </c>
      <c r="W68" s="181">
        <f t="shared" si="29"/>
        <v>48601.126000000004</v>
      </c>
      <c r="X68" s="181">
        <f t="shared" si="30"/>
        <v>2862351</v>
      </c>
      <c r="Y68" s="181">
        <f t="shared" si="31"/>
        <v>0</v>
      </c>
    </row>
    <row r="69" spans="1:25" ht="15.6" customHeight="1">
      <c r="A69" s="110" t="s">
        <v>768</v>
      </c>
      <c r="B69" s="114">
        <v>79510190</v>
      </c>
      <c r="C69" s="7" t="s">
        <v>129</v>
      </c>
      <c r="D69" s="7" t="s">
        <v>130</v>
      </c>
      <c r="E69" s="7" t="s">
        <v>18</v>
      </c>
      <c r="F69" s="7" t="s">
        <v>131</v>
      </c>
      <c r="G69" s="109" t="s">
        <v>89</v>
      </c>
      <c r="H69" s="7" t="s">
        <v>14</v>
      </c>
      <c r="I69" s="63"/>
      <c r="J69" s="114">
        <v>30</v>
      </c>
      <c r="K69" s="133">
        <v>2465868</v>
      </c>
      <c r="L69" s="134">
        <v>2557954.36</v>
      </c>
      <c r="M69" s="135">
        <f t="shared" si="23"/>
        <v>255795.43599999999</v>
      </c>
      <c r="N69" s="135">
        <f t="shared" si="24"/>
        <v>48601.132839999998</v>
      </c>
      <c r="O69" s="135">
        <f t="shared" si="25"/>
        <v>2862350.9288400002</v>
      </c>
      <c r="P69" s="135">
        <f t="shared" si="26"/>
        <v>2862351</v>
      </c>
      <c r="Q69" s="136"/>
      <c r="R69" s="145">
        <v>1356000</v>
      </c>
      <c r="S69" s="145">
        <v>1409520</v>
      </c>
      <c r="T69" s="107" t="s">
        <v>841</v>
      </c>
      <c r="U69" s="135">
        <f t="shared" si="27"/>
        <v>2557954</v>
      </c>
      <c r="V69" s="181">
        <f t="shared" si="28"/>
        <v>255795.40000000002</v>
      </c>
      <c r="W69" s="181">
        <f t="shared" si="29"/>
        <v>48601.126000000004</v>
      </c>
      <c r="X69" s="181">
        <f t="shared" si="30"/>
        <v>2862351</v>
      </c>
      <c r="Y69" s="181">
        <f t="shared" si="31"/>
        <v>0</v>
      </c>
    </row>
    <row r="70" spans="1:25" ht="15.6" customHeight="1">
      <c r="A70" s="110" t="s">
        <v>768</v>
      </c>
      <c r="B70" s="114">
        <v>79667853</v>
      </c>
      <c r="C70" s="7" t="s">
        <v>301</v>
      </c>
      <c r="D70" s="7" t="s">
        <v>59</v>
      </c>
      <c r="E70" s="7" t="s">
        <v>302</v>
      </c>
      <c r="F70" s="7" t="s">
        <v>303</v>
      </c>
      <c r="G70" s="109" t="s">
        <v>13</v>
      </c>
      <c r="H70" s="7" t="s">
        <v>14</v>
      </c>
      <c r="I70" s="63"/>
      <c r="J70" s="114">
        <v>30</v>
      </c>
      <c r="K70" s="133">
        <v>2465868</v>
      </c>
      <c r="L70" s="134">
        <v>2557954.36</v>
      </c>
      <c r="M70" s="135">
        <f t="shared" si="23"/>
        <v>255795.43599999999</v>
      </c>
      <c r="N70" s="135">
        <f t="shared" si="24"/>
        <v>48601.132839999998</v>
      </c>
      <c r="O70" s="135">
        <f t="shared" si="25"/>
        <v>2862350.9288400002</v>
      </c>
      <c r="P70" s="135">
        <f t="shared" si="26"/>
        <v>2862351</v>
      </c>
      <c r="Q70" s="136"/>
      <c r="R70" s="139">
        <v>1390000</v>
      </c>
      <c r="S70" s="145">
        <v>1440800</v>
      </c>
      <c r="T70" s="107" t="s">
        <v>841</v>
      </c>
      <c r="U70" s="135">
        <f t="shared" si="27"/>
        <v>2557954</v>
      </c>
      <c r="V70" s="181">
        <f t="shared" si="28"/>
        <v>255795.40000000002</v>
      </c>
      <c r="W70" s="181">
        <f t="shared" si="29"/>
        <v>48601.126000000004</v>
      </c>
      <c r="X70" s="181">
        <f t="shared" si="30"/>
        <v>2862351</v>
      </c>
      <c r="Y70" s="181">
        <f t="shared" si="31"/>
        <v>0</v>
      </c>
    </row>
    <row r="71" spans="1:25" ht="15.6" customHeight="1">
      <c r="A71" s="110" t="s">
        <v>768</v>
      </c>
      <c r="B71" s="114">
        <v>1023017321</v>
      </c>
      <c r="C71" s="7" t="s">
        <v>328</v>
      </c>
      <c r="D71" s="7" t="s">
        <v>287</v>
      </c>
      <c r="E71" s="7" t="s">
        <v>329</v>
      </c>
      <c r="F71" s="7" t="s">
        <v>222</v>
      </c>
      <c r="G71" s="109" t="s">
        <v>191</v>
      </c>
      <c r="H71" s="7" t="s">
        <v>14</v>
      </c>
      <c r="I71" s="63"/>
      <c r="J71" s="114">
        <v>30</v>
      </c>
      <c r="K71" s="133">
        <v>2465868</v>
      </c>
      <c r="L71" s="134">
        <v>2557954.36</v>
      </c>
      <c r="M71" s="135">
        <f t="shared" si="23"/>
        <v>255795.43599999999</v>
      </c>
      <c r="N71" s="135">
        <f t="shared" si="24"/>
        <v>48601.132839999998</v>
      </c>
      <c r="O71" s="135">
        <f t="shared" si="25"/>
        <v>2862350.9288400002</v>
      </c>
      <c r="P71" s="135">
        <f t="shared" si="26"/>
        <v>2862351</v>
      </c>
      <c r="Q71" s="136"/>
      <c r="R71" s="139">
        <v>1300000</v>
      </c>
      <c r="S71" s="145">
        <v>1358000</v>
      </c>
      <c r="T71" s="107" t="s">
        <v>841</v>
      </c>
      <c r="U71" s="135">
        <f t="shared" si="27"/>
        <v>2557954</v>
      </c>
      <c r="V71" s="181">
        <f t="shared" si="28"/>
        <v>255795.40000000002</v>
      </c>
      <c r="W71" s="181">
        <f t="shared" si="29"/>
        <v>48601.126000000004</v>
      </c>
      <c r="X71" s="181">
        <f t="shared" si="30"/>
        <v>2862351</v>
      </c>
      <c r="Y71" s="181">
        <f t="shared" si="31"/>
        <v>0</v>
      </c>
    </row>
    <row r="72" spans="1:25" ht="15.6" customHeight="1">
      <c r="A72" s="110" t="s">
        <v>768</v>
      </c>
      <c r="B72" s="114">
        <v>1049945027</v>
      </c>
      <c r="C72" s="7" t="s">
        <v>383</v>
      </c>
      <c r="D72" s="7" t="s">
        <v>384</v>
      </c>
      <c r="E72" s="7" t="s">
        <v>385</v>
      </c>
      <c r="F72" s="7" t="s">
        <v>226</v>
      </c>
      <c r="G72" s="109" t="s">
        <v>13</v>
      </c>
      <c r="H72" s="7" t="s">
        <v>14</v>
      </c>
      <c r="I72" s="63"/>
      <c r="J72" s="114">
        <v>30</v>
      </c>
      <c r="K72" s="133">
        <v>2465868</v>
      </c>
      <c r="L72" s="134">
        <v>2557954.36</v>
      </c>
      <c r="M72" s="135">
        <f t="shared" si="23"/>
        <v>255795.43599999999</v>
      </c>
      <c r="N72" s="135">
        <f t="shared" si="24"/>
        <v>48601.132839999998</v>
      </c>
      <c r="O72" s="135">
        <f t="shared" si="25"/>
        <v>2862350.9288400002</v>
      </c>
      <c r="P72" s="135">
        <f t="shared" si="26"/>
        <v>2862351</v>
      </c>
      <c r="Q72" s="136"/>
      <c r="R72" s="139">
        <v>1390000</v>
      </c>
      <c r="S72" s="145">
        <v>1319308</v>
      </c>
      <c r="T72" s="107" t="s">
        <v>851</v>
      </c>
      <c r="U72" s="135">
        <f t="shared" si="27"/>
        <v>2557954</v>
      </c>
      <c r="V72" s="181">
        <f t="shared" si="28"/>
        <v>255795.40000000002</v>
      </c>
      <c r="W72" s="181">
        <f t="shared" si="29"/>
        <v>48601.126000000004</v>
      </c>
      <c r="X72" s="181">
        <f t="shared" si="30"/>
        <v>2862351</v>
      </c>
      <c r="Y72" s="181">
        <f t="shared" si="31"/>
        <v>0</v>
      </c>
    </row>
    <row r="73" spans="1:25" ht="15.6" customHeight="1">
      <c r="A73" s="110" t="s">
        <v>769</v>
      </c>
      <c r="B73" s="114">
        <v>26228331</v>
      </c>
      <c r="C73" s="7" t="s">
        <v>248</v>
      </c>
      <c r="D73" s="7" t="s">
        <v>186</v>
      </c>
      <c r="E73" s="7" t="s">
        <v>249</v>
      </c>
      <c r="F73" s="7"/>
      <c r="G73" s="109" t="s">
        <v>191</v>
      </c>
      <c r="H73" s="7" t="s">
        <v>14</v>
      </c>
      <c r="I73" s="63"/>
      <c r="J73" s="114">
        <v>30</v>
      </c>
      <c r="K73" s="133">
        <v>2465868</v>
      </c>
      <c r="L73" s="134">
        <v>2557954.36</v>
      </c>
      <c r="M73" s="135">
        <f>+L73*10%</f>
        <v>255795.43599999999</v>
      </c>
      <c r="N73" s="135">
        <f>+M73*19%</f>
        <v>48601.132839999998</v>
      </c>
      <c r="O73" s="135">
        <f>+L73+M73+N73</f>
        <v>2862350.9288400002</v>
      </c>
      <c r="P73" s="135">
        <f>+ROUND(((O73/30)*J73),0)</f>
        <v>2862351</v>
      </c>
      <c r="Q73" s="136"/>
      <c r="R73" s="139">
        <v>1300000</v>
      </c>
      <c r="S73" s="139">
        <v>1358000</v>
      </c>
      <c r="T73" s="110" t="s">
        <v>852</v>
      </c>
      <c r="U73" s="135">
        <f>+ROUND(((L73/30)*J73),0)</f>
        <v>2557954</v>
      </c>
      <c r="V73" s="181">
        <f t="shared" si="28"/>
        <v>255795.40000000002</v>
      </c>
      <c r="W73" s="181">
        <f t="shared" si="29"/>
        <v>48601.126000000004</v>
      </c>
      <c r="X73" s="181">
        <f t="shared" si="30"/>
        <v>2862351</v>
      </c>
      <c r="Y73" s="181">
        <f t="shared" si="31"/>
        <v>0</v>
      </c>
    </row>
    <row r="74" spans="1:25" ht="15.6" customHeight="1">
      <c r="A74" s="110" t="s">
        <v>769</v>
      </c>
      <c r="B74" s="114">
        <v>1023898933</v>
      </c>
      <c r="C74" s="7" t="s">
        <v>320</v>
      </c>
      <c r="D74" s="7" t="s">
        <v>321</v>
      </c>
      <c r="E74" s="7" t="s">
        <v>60</v>
      </c>
      <c r="F74" s="7" t="s">
        <v>322</v>
      </c>
      <c r="G74" s="109" t="s">
        <v>191</v>
      </c>
      <c r="H74" s="7" t="s">
        <v>14</v>
      </c>
      <c r="I74" s="63"/>
      <c r="J74" s="114">
        <v>23</v>
      </c>
      <c r="K74" s="133">
        <v>2465868</v>
      </c>
      <c r="L74" s="134">
        <v>2557954.36</v>
      </c>
      <c r="M74" s="135">
        <f t="shared" si="23"/>
        <v>255795.43599999999</v>
      </c>
      <c r="N74" s="135">
        <f t="shared" si="24"/>
        <v>48601.132839999998</v>
      </c>
      <c r="O74" s="135">
        <f t="shared" si="25"/>
        <v>2862350.9288400002</v>
      </c>
      <c r="P74" s="135">
        <f t="shared" si="26"/>
        <v>2194469</v>
      </c>
      <c r="Q74" s="137" t="s">
        <v>830</v>
      </c>
      <c r="R74" s="138">
        <f>996667+303334</f>
        <v>1300001</v>
      </c>
      <c r="S74" s="137">
        <v>1041133</v>
      </c>
      <c r="T74" s="107" t="s">
        <v>841</v>
      </c>
      <c r="U74" s="135">
        <f t="shared" si="27"/>
        <v>1961098</v>
      </c>
      <c r="V74" s="181">
        <f t="shared" si="28"/>
        <v>196109.80000000002</v>
      </c>
      <c r="W74" s="181">
        <f t="shared" si="29"/>
        <v>37260.862000000001</v>
      </c>
      <c r="X74" s="181">
        <f t="shared" si="30"/>
        <v>2194469</v>
      </c>
      <c r="Y74" s="181">
        <f t="shared" si="31"/>
        <v>0</v>
      </c>
    </row>
    <row r="75" spans="1:25" ht="15.6" customHeight="1">
      <c r="A75" s="110" t="s">
        <v>770</v>
      </c>
      <c r="B75" s="114">
        <v>21119479</v>
      </c>
      <c r="C75" s="7" t="s">
        <v>240</v>
      </c>
      <c r="D75" s="7" t="s">
        <v>241</v>
      </c>
      <c r="E75" s="7" t="s">
        <v>53</v>
      </c>
      <c r="F75" s="7" t="s">
        <v>47</v>
      </c>
      <c r="G75" s="109" t="s">
        <v>191</v>
      </c>
      <c r="H75" s="7" t="s">
        <v>14</v>
      </c>
      <c r="I75" s="63"/>
      <c r="J75" s="114">
        <v>30</v>
      </c>
      <c r="K75" s="133">
        <v>2465868</v>
      </c>
      <c r="L75" s="134">
        <v>2557954.36</v>
      </c>
      <c r="M75" s="135">
        <f>+L75*10%</f>
        <v>255795.43599999999</v>
      </c>
      <c r="N75" s="135">
        <f>+M75*19%</f>
        <v>48601.132839999998</v>
      </c>
      <c r="O75" s="135">
        <f>+L75+M75+N75</f>
        <v>2862350.9288400002</v>
      </c>
      <c r="P75" s="135">
        <f>+ROUND(((O75/30)*J75),0)</f>
        <v>2862351</v>
      </c>
      <c r="Q75" s="136"/>
      <c r="R75" s="145">
        <v>1300000</v>
      </c>
      <c r="S75" s="145">
        <v>1358000</v>
      </c>
      <c r="T75" s="107" t="s">
        <v>841</v>
      </c>
      <c r="U75" s="135">
        <f>+ROUND(((L75/30)*J75),0)</f>
        <v>2557954</v>
      </c>
      <c r="V75" s="181">
        <f t="shared" si="28"/>
        <v>255795.40000000002</v>
      </c>
      <c r="W75" s="181">
        <f t="shared" si="29"/>
        <v>48601.126000000004</v>
      </c>
      <c r="X75" s="181">
        <f t="shared" si="30"/>
        <v>2862351</v>
      </c>
      <c r="Y75" s="181">
        <f t="shared" si="31"/>
        <v>0</v>
      </c>
    </row>
    <row r="76" spans="1:25" ht="15.6" customHeight="1">
      <c r="A76" s="110" t="s">
        <v>770</v>
      </c>
      <c r="B76" s="114">
        <v>24176443</v>
      </c>
      <c r="C76" s="7" t="s">
        <v>90</v>
      </c>
      <c r="D76" s="7" t="s">
        <v>91</v>
      </c>
      <c r="E76" s="7" t="s">
        <v>92</v>
      </c>
      <c r="F76" s="7" t="s">
        <v>93</v>
      </c>
      <c r="G76" s="109" t="s">
        <v>191</v>
      </c>
      <c r="H76" s="7" t="s">
        <v>14</v>
      </c>
      <c r="I76" s="63"/>
      <c r="J76" s="114">
        <v>30</v>
      </c>
      <c r="K76" s="133">
        <v>2465868</v>
      </c>
      <c r="L76" s="134">
        <v>2557954.36</v>
      </c>
      <c r="M76" s="135">
        <f t="shared" si="23"/>
        <v>255795.43599999999</v>
      </c>
      <c r="N76" s="135">
        <f t="shared" si="24"/>
        <v>48601.132839999998</v>
      </c>
      <c r="O76" s="135">
        <f t="shared" si="25"/>
        <v>2862350.9288400002</v>
      </c>
      <c r="P76" s="135">
        <f t="shared" si="26"/>
        <v>2862351</v>
      </c>
      <c r="Q76" s="136"/>
      <c r="R76" s="139">
        <v>1300000</v>
      </c>
      <c r="S76" s="145">
        <v>1358000</v>
      </c>
      <c r="T76" s="107" t="s">
        <v>841</v>
      </c>
      <c r="U76" s="135">
        <f t="shared" si="27"/>
        <v>2557954</v>
      </c>
      <c r="V76" s="181">
        <f t="shared" si="28"/>
        <v>255795.40000000002</v>
      </c>
      <c r="W76" s="181">
        <f t="shared" si="29"/>
        <v>48601.126000000004</v>
      </c>
      <c r="X76" s="181">
        <f t="shared" si="30"/>
        <v>2862351</v>
      </c>
      <c r="Y76" s="181">
        <f t="shared" si="31"/>
        <v>0</v>
      </c>
    </row>
    <row r="77" spans="1:25" ht="15.6" customHeight="1">
      <c r="A77" s="110" t="s">
        <v>770</v>
      </c>
      <c r="B77" s="114">
        <v>36466591</v>
      </c>
      <c r="C77" s="7" t="s">
        <v>266</v>
      </c>
      <c r="D77" s="7" t="s">
        <v>267</v>
      </c>
      <c r="E77" s="7" t="s">
        <v>268</v>
      </c>
      <c r="F77" s="7" t="s">
        <v>269</v>
      </c>
      <c r="G77" s="109" t="s">
        <v>191</v>
      </c>
      <c r="H77" s="7" t="s">
        <v>14</v>
      </c>
      <c r="I77" s="63"/>
      <c r="J77" s="114">
        <v>30</v>
      </c>
      <c r="K77" s="133">
        <v>2465868</v>
      </c>
      <c r="L77" s="134">
        <v>2557954.36</v>
      </c>
      <c r="M77" s="135">
        <f t="shared" si="23"/>
        <v>255795.43599999999</v>
      </c>
      <c r="N77" s="135">
        <f t="shared" si="24"/>
        <v>48601.132839999998</v>
      </c>
      <c r="O77" s="135">
        <f t="shared" si="25"/>
        <v>2862350.9288400002</v>
      </c>
      <c r="P77" s="135">
        <f t="shared" si="26"/>
        <v>2862351</v>
      </c>
      <c r="Q77" s="136"/>
      <c r="R77" s="139">
        <v>1300000</v>
      </c>
      <c r="S77" s="137">
        <v>1358000</v>
      </c>
      <c r="T77" s="107" t="s">
        <v>841</v>
      </c>
      <c r="U77" s="135">
        <f t="shared" si="27"/>
        <v>2557954</v>
      </c>
      <c r="V77" s="181">
        <f t="shared" si="28"/>
        <v>255795.40000000002</v>
      </c>
      <c r="W77" s="181">
        <f t="shared" si="29"/>
        <v>48601.126000000004</v>
      </c>
      <c r="X77" s="181">
        <f t="shared" si="30"/>
        <v>2862351</v>
      </c>
      <c r="Y77" s="181">
        <f t="shared" si="31"/>
        <v>0</v>
      </c>
    </row>
    <row r="78" spans="1:25" ht="15.6" customHeight="1">
      <c r="A78" s="110" t="s">
        <v>770</v>
      </c>
      <c r="B78" s="7">
        <v>52317516</v>
      </c>
      <c r="C78" s="7" t="s">
        <v>73</v>
      </c>
      <c r="D78" s="7" t="s">
        <v>375</v>
      </c>
      <c r="E78" s="7" t="s">
        <v>376</v>
      </c>
      <c r="F78" s="7"/>
      <c r="G78" s="109" t="s">
        <v>191</v>
      </c>
      <c r="H78" s="7" t="s">
        <v>354</v>
      </c>
      <c r="I78" s="63"/>
      <c r="J78" s="90">
        <v>2</v>
      </c>
      <c r="K78" s="133">
        <v>2465868</v>
      </c>
      <c r="L78" s="134">
        <v>2557954.36</v>
      </c>
      <c r="M78" s="135">
        <f t="shared" si="23"/>
        <v>255795.43599999999</v>
      </c>
      <c r="N78" s="135">
        <f t="shared" si="24"/>
        <v>48601.132839999998</v>
      </c>
      <c r="O78" s="135">
        <f t="shared" si="25"/>
        <v>2862350.9288400002</v>
      </c>
      <c r="P78" s="135">
        <f t="shared" si="26"/>
        <v>190823</v>
      </c>
      <c r="Q78" s="143" t="s">
        <v>840</v>
      </c>
      <c r="R78" s="139">
        <v>1300000</v>
      </c>
      <c r="S78" s="147"/>
      <c r="T78" s="8" t="s">
        <v>803</v>
      </c>
      <c r="U78" s="135">
        <f t="shared" si="27"/>
        <v>170530</v>
      </c>
      <c r="V78" s="181">
        <f t="shared" si="28"/>
        <v>17053</v>
      </c>
      <c r="W78" s="181">
        <f t="shared" si="29"/>
        <v>3240.07</v>
      </c>
      <c r="X78" s="181">
        <f t="shared" si="30"/>
        <v>190823</v>
      </c>
      <c r="Y78" s="181">
        <f t="shared" si="31"/>
        <v>0</v>
      </c>
    </row>
    <row r="79" spans="1:25" ht="15.6" customHeight="1">
      <c r="A79" s="126" t="s">
        <v>770</v>
      </c>
      <c r="B79" s="115">
        <v>55155416</v>
      </c>
      <c r="C79" s="7" t="s">
        <v>234</v>
      </c>
      <c r="D79" s="7" t="s">
        <v>46</v>
      </c>
      <c r="E79" s="7" t="s">
        <v>169</v>
      </c>
      <c r="F79" s="7" t="s">
        <v>183</v>
      </c>
      <c r="G79" s="109" t="s">
        <v>210</v>
      </c>
      <c r="H79" s="7" t="s">
        <v>14</v>
      </c>
      <c r="I79" s="63"/>
      <c r="J79" s="114">
        <v>22</v>
      </c>
      <c r="K79" s="133">
        <v>2465868</v>
      </c>
      <c r="L79" s="134">
        <v>2557954.36</v>
      </c>
      <c r="M79" s="135">
        <f t="shared" si="23"/>
        <v>255795.43599999999</v>
      </c>
      <c r="N79" s="135">
        <f t="shared" si="24"/>
        <v>48601.132839999998</v>
      </c>
      <c r="O79" s="135">
        <f t="shared" si="25"/>
        <v>2862350.9288400002</v>
      </c>
      <c r="P79" s="135">
        <f t="shared" si="26"/>
        <v>2099057</v>
      </c>
      <c r="Q79" s="137" t="s">
        <v>828</v>
      </c>
      <c r="R79" s="142">
        <f>90400+1265600</f>
        <v>1356000</v>
      </c>
      <c r="S79" s="137">
        <v>1315552</v>
      </c>
      <c r="T79" s="107" t="s">
        <v>841</v>
      </c>
      <c r="U79" s="135">
        <f t="shared" si="27"/>
        <v>1875833</v>
      </c>
      <c r="V79" s="181">
        <f t="shared" si="28"/>
        <v>187583.30000000002</v>
      </c>
      <c r="W79" s="181">
        <f t="shared" si="29"/>
        <v>35640.827000000005</v>
      </c>
      <c r="X79" s="181">
        <f t="shared" si="30"/>
        <v>2099057</v>
      </c>
      <c r="Y79" s="181">
        <f t="shared" si="31"/>
        <v>0</v>
      </c>
    </row>
    <row r="80" spans="1:25" ht="15.6" customHeight="1">
      <c r="A80" s="110" t="s">
        <v>770</v>
      </c>
      <c r="B80" s="114">
        <v>79398677</v>
      </c>
      <c r="C80" s="7" t="s">
        <v>312</v>
      </c>
      <c r="D80" s="7" t="s">
        <v>313</v>
      </c>
      <c r="E80" s="7" t="s">
        <v>314</v>
      </c>
      <c r="F80" s="7"/>
      <c r="G80" s="109" t="s">
        <v>13</v>
      </c>
      <c r="H80" s="7" t="s">
        <v>14</v>
      </c>
      <c r="I80" s="63"/>
      <c r="J80" s="114">
        <v>30</v>
      </c>
      <c r="K80" s="133">
        <v>2465868</v>
      </c>
      <c r="L80" s="134">
        <v>2557954.36</v>
      </c>
      <c r="M80" s="135">
        <f t="shared" si="23"/>
        <v>255795.43599999999</v>
      </c>
      <c r="N80" s="135">
        <f t="shared" si="24"/>
        <v>48601.132839999998</v>
      </c>
      <c r="O80" s="135">
        <f t="shared" si="25"/>
        <v>2862350.9288400002</v>
      </c>
      <c r="P80" s="135">
        <f t="shared" si="26"/>
        <v>2862351</v>
      </c>
      <c r="Q80" s="136"/>
      <c r="R80" s="139">
        <v>1390000</v>
      </c>
      <c r="S80" s="145">
        <v>1440800</v>
      </c>
      <c r="T80" s="107" t="s">
        <v>844</v>
      </c>
      <c r="U80" s="135">
        <f t="shared" si="27"/>
        <v>2557954</v>
      </c>
      <c r="V80" s="181">
        <f t="shared" si="28"/>
        <v>255795.40000000002</v>
      </c>
      <c r="W80" s="181">
        <f t="shared" si="29"/>
        <v>48601.126000000004</v>
      </c>
      <c r="X80" s="181">
        <f t="shared" si="30"/>
        <v>2862351</v>
      </c>
      <c r="Y80" s="181">
        <f t="shared" si="31"/>
        <v>0</v>
      </c>
    </row>
    <row r="81" spans="1:25" ht="15.6" customHeight="1">
      <c r="A81" s="110" t="s">
        <v>770</v>
      </c>
      <c r="B81" s="114">
        <v>1023879634</v>
      </c>
      <c r="C81" s="7" t="s">
        <v>19</v>
      </c>
      <c r="D81" s="7" t="s">
        <v>418</v>
      </c>
      <c r="E81" s="7" t="s">
        <v>419</v>
      </c>
      <c r="F81" s="7" t="s">
        <v>187</v>
      </c>
      <c r="G81" s="109" t="s">
        <v>13</v>
      </c>
      <c r="H81" s="7" t="s">
        <v>420</v>
      </c>
      <c r="I81" s="63"/>
      <c r="J81" s="114">
        <v>30</v>
      </c>
      <c r="K81" s="133">
        <v>2465868</v>
      </c>
      <c r="L81" s="134">
        <v>2557954.36</v>
      </c>
      <c r="M81" s="135">
        <f t="shared" si="23"/>
        <v>255795.43599999999</v>
      </c>
      <c r="N81" s="135">
        <f t="shared" si="24"/>
        <v>48601.132839999998</v>
      </c>
      <c r="O81" s="135">
        <f t="shared" si="25"/>
        <v>2862350.9288400002</v>
      </c>
      <c r="P81" s="135">
        <f t="shared" si="26"/>
        <v>2862351</v>
      </c>
      <c r="Q81" s="136"/>
      <c r="R81" s="139">
        <v>1390000</v>
      </c>
      <c r="S81" s="145">
        <v>1440800</v>
      </c>
      <c r="T81" s="107" t="s">
        <v>841</v>
      </c>
      <c r="U81" s="135">
        <f t="shared" si="27"/>
        <v>2557954</v>
      </c>
      <c r="V81" s="181">
        <f t="shared" si="28"/>
        <v>255795.40000000002</v>
      </c>
      <c r="W81" s="181">
        <f t="shared" si="29"/>
        <v>48601.126000000004</v>
      </c>
      <c r="X81" s="181">
        <f t="shared" si="30"/>
        <v>2862351</v>
      </c>
      <c r="Y81" s="181">
        <f t="shared" si="31"/>
        <v>0</v>
      </c>
    </row>
    <row r="82" spans="1:25" ht="15.6" customHeight="1">
      <c r="A82" s="110" t="s">
        <v>770</v>
      </c>
      <c r="B82" s="114">
        <v>1024532469</v>
      </c>
      <c r="C82" s="7" t="s">
        <v>266</v>
      </c>
      <c r="D82" s="7" t="s">
        <v>367</v>
      </c>
      <c r="E82" s="7" t="s">
        <v>71</v>
      </c>
      <c r="F82" s="7" t="s">
        <v>368</v>
      </c>
      <c r="G82" s="109" t="s">
        <v>191</v>
      </c>
      <c r="H82" s="7" t="s">
        <v>354</v>
      </c>
      <c r="I82" s="63"/>
      <c r="J82" s="114">
        <v>30</v>
      </c>
      <c r="K82" s="133">
        <v>2465868</v>
      </c>
      <c r="L82" s="134">
        <v>2557954.36</v>
      </c>
      <c r="M82" s="135">
        <f t="shared" si="23"/>
        <v>255795.43599999999</v>
      </c>
      <c r="N82" s="135">
        <f t="shared" si="24"/>
        <v>48601.132839999998</v>
      </c>
      <c r="O82" s="135">
        <f t="shared" si="25"/>
        <v>2862350.9288400002</v>
      </c>
      <c r="P82" s="135">
        <f t="shared" si="26"/>
        <v>2862351</v>
      </c>
      <c r="Q82" s="136"/>
      <c r="R82" s="139">
        <v>1300000</v>
      </c>
      <c r="S82" s="137">
        <v>1358000</v>
      </c>
      <c r="T82" s="107" t="s">
        <v>844</v>
      </c>
      <c r="U82" s="135">
        <f t="shared" si="27"/>
        <v>2557954</v>
      </c>
      <c r="V82" s="181">
        <f t="shared" si="28"/>
        <v>255795.40000000002</v>
      </c>
      <c r="W82" s="181">
        <f t="shared" si="29"/>
        <v>48601.126000000004</v>
      </c>
      <c r="X82" s="181">
        <f t="shared" si="30"/>
        <v>2862351</v>
      </c>
      <c r="Y82" s="181">
        <f t="shared" si="31"/>
        <v>0</v>
      </c>
    </row>
    <row r="83" spans="1:25" ht="15.6" customHeight="1">
      <c r="A83" s="110" t="s">
        <v>770</v>
      </c>
      <c r="B83" s="114">
        <v>1024550991</v>
      </c>
      <c r="C83" s="7" t="s">
        <v>15</v>
      </c>
      <c r="D83" s="7" t="s">
        <v>19</v>
      </c>
      <c r="E83" s="7" t="s">
        <v>20</v>
      </c>
      <c r="F83" s="7" t="s">
        <v>21</v>
      </c>
      <c r="G83" s="109" t="s">
        <v>191</v>
      </c>
      <c r="H83" s="7" t="s">
        <v>14</v>
      </c>
      <c r="I83" s="63"/>
      <c r="J83" s="114">
        <v>30</v>
      </c>
      <c r="K83" s="133">
        <v>2465868</v>
      </c>
      <c r="L83" s="134">
        <v>2557954.36</v>
      </c>
      <c r="M83" s="135">
        <f t="shared" si="23"/>
        <v>255795.43599999999</v>
      </c>
      <c r="N83" s="135">
        <f t="shared" si="24"/>
        <v>48601.132839999998</v>
      </c>
      <c r="O83" s="135">
        <f t="shared" si="25"/>
        <v>2862350.9288400002</v>
      </c>
      <c r="P83" s="135">
        <f t="shared" si="26"/>
        <v>2862351</v>
      </c>
      <c r="Q83" s="136"/>
      <c r="R83" s="145">
        <v>1300000</v>
      </c>
      <c r="S83" s="145">
        <v>1358000</v>
      </c>
      <c r="T83" s="107" t="s">
        <v>852</v>
      </c>
      <c r="U83" s="135">
        <f t="shared" si="27"/>
        <v>2557954</v>
      </c>
      <c r="V83" s="181">
        <f t="shared" si="28"/>
        <v>255795.40000000002</v>
      </c>
      <c r="W83" s="181">
        <f t="shared" si="29"/>
        <v>48601.126000000004</v>
      </c>
      <c r="X83" s="181">
        <f t="shared" si="30"/>
        <v>2862351</v>
      </c>
      <c r="Y83" s="181">
        <f t="shared" si="31"/>
        <v>0</v>
      </c>
    </row>
    <row r="84" spans="1:25" ht="15.6" customHeight="1">
      <c r="A84" s="110" t="s">
        <v>770</v>
      </c>
      <c r="B84" s="114">
        <v>1051737185</v>
      </c>
      <c r="C84" s="7" t="s">
        <v>67</v>
      </c>
      <c r="D84" s="7" t="s">
        <v>227</v>
      </c>
      <c r="E84" s="7" t="s">
        <v>406</v>
      </c>
      <c r="F84" s="7"/>
      <c r="G84" s="109" t="s">
        <v>191</v>
      </c>
      <c r="H84" s="7" t="s">
        <v>393</v>
      </c>
      <c r="I84" s="63"/>
      <c r="J84" s="114">
        <v>30</v>
      </c>
      <c r="K84" s="133">
        <v>2465868</v>
      </c>
      <c r="L84" s="134">
        <v>2557954.36</v>
      </c>
      <c r="M84" s="135">
        <f t="shared" si="23"/>
        <v>255795.43599999999</v>
      </c>
      <c r="N84" s="135">
        <f t="shared" si="24"/>
        <v>48601.132839999998</v>
      </c>
      <c r="O84" s="135">
        <f t="shared" si="25"/>
        <v>2862350.9288400002</v>
      </c>
      <c r="P84" s="135">
        <f t="shared" si="26"/>
        <v>2862351</v>
      </c>
      <c r="Q84" s="136"/>
      <c r="R84" s="145">
        <v>1300000</v>
      </c>
      <c r="S84" s="137">
        <v>1358000</v>
      </c>
      <c r="T84" s="107" t="s">
        <v>841</v>
      </c>
      <c r="U84" s="135">
        <f t="shared" si="27"/>
        <v>2557954</v>
      </c>
      <c r="V84" s="181">
        <f t="shared" si="28"/>
        <v>255795.40000000002</v>
      </c>
      <c r="W84" s="181">
        <f t="shared" si="29"/>
        <v>48601.126000000004</v>
      </c>
      <c r="X84" s="181">
        <f t="shared" si="30"/>
        <v>2862351</v>
      </c>
      <c r="Y84" s="181">
        <f t="shared" si="31"/>
        <v>0</v>
      </c>
    </row>
    <row r="85" spans="1:25" ht="15.6" customHeight="1">
      <c r="A85" s="110" t="s">
        <v>770</v>
      </c>
      <c r="B85" s="114">
        <v>1052957561</v>
      </c>
      <c r="C85" s="7" t="s">
        <v>238</v>
      </c>
      <c r="D85" s="7" t="s">
        <v>239</v>
      </c>
      <c r="E85" s="7" t="s">
        <v>47</v>
      </c>
      <c r="F85" s="7" t="s">
        <v>57</v>
      </c>
      <c r="G85" s="109" t="s">
        <v>191</v>
      </c>
      <c r="H85" s="7" t="s">
        <v>14</v>
      </c>
      <c r="I85" s="63"/>
      <c r="J85" s="114">
        <v>30</v>
      </c>
      <c r="K85" s="133">
        <v>2465868</v>
      </c>
      <c r="L85" s="134">
        <v>2557954.36</v>
      </c>
      <c r="M85" s="135">
        <f>+L85*10%</f>
        <v>255795.43599999999</v>
      </c>
      <c r="N85" s="135">
        <f>+M85*19%</f>
        <v>48601.132839999998</v>
      </c>
      <c r="O85" s="135">
        <f>+L85+M85+N85</f>
        <v>2862350.9288400002</v>
      </c>
      <c r="P85" s="135">
        <f>+ROUND(((O85/30)*J85),0)</f>
        <v>2862351</v>
      </c>
      <c r="Q85" s="137" t="s">
        <v>837</v>
      </c>
      <c r="R85" s="139">
        <v>1300000</v>
      </c>
      <c r="S85" s="137">
        <v>1358000</v>
      </c>
      <c r="T85" s="107" t="s">
        <v>841</v>
      </c>
      <c r="U85" s="135">
        <f>+ROUND(((L85/30)*J85),0)</f>
        <v>2557954</v>
      </c>
      <c r="V85" s="181">
        <f>+U85*10%</f>
        <v>255795.40000000002</v>
      </c>
      <c r="W85" s="181">
        <f>+V85*19%</f>
        <v>48601.126000000004</v>
      </c>
      <c r="X85" s="181">
        <f>+ROUND((U85+V85+W85),0)</f>
        <v>2862351</v>
      </c>
      <c r="Y85" s="181">
        <f>+X85-P85</f>
        <v>0</v>
      </c>
    </row>
    <row r="86" spans="1:25" ht="15.6" customHeight="1">
      <c r="A86" s="126" t="s">
        <v>770</v>
      </c>
      <c r="B86" s="115">
        <v>1033717516</v>
      </c>
      <c r="C86" s="7" t="s">
        <v>399</v>
      </c>
      <c r="D86" s="7" t="s">
        <v>400</v>
      </c>
      <c r="E86" s="7" t="s">
        <v>401</v>
      </c>
      <c r="F86" s="7" t="s">
        <v>223</v>
      </c>
      <c r="G86" s="109" t="s">
        <v>191</v>
      </c>
      <c r="H86" s="7" t="s">
        <v>393</v>
      </c>
      <c r="I86" s="63"/>
      <c r="J86" s="114">
        <v>8</v>
      </c>
      <c r="K86" s="133">
        <v>2465868</v>
      </c>
      <c r="L86" s="134">
        <v>2557954.36</v>
      </c>
      <c r="M86" s="135">
        <f t="shared" si="23"/>
        <v>255795.43599999999</v>
      </c>
      <c r="N86" s="135">
        <f t="shared" si="24"/>
        <v>48601.132839999998</v>
      </c>
      <c r="O86" s="135">
        <f t="shared" si="25"/>
        <v>2862350.9288400002</v>
      </c>
      <c r="P86" s="135">
        <f t="shared" si="26"/>
        <v>763294</v>
      </c>
      <c r="Q86" s="137" t="s">
        <v>836</v>
      </c>
      <c r="R86" s="139">
        <v>1300000</v>
      </c>
      <c r="S86" s="137">
        <v>1358000</v>
      </c>
      <c r="T86" s="107" t="s">
        <v>851</v>
      </c>
      <c r="U86" s="135">
        <f t="shared" ref="U86" si="32">+ROUND(((L86/30)*J86),0)</f>
        <v>682121</v>
      </c>
      <c r="V86" s="181">
        <f t="shared" ref="V86" si="33">+U86*10%</f>
        <v>68212.100000000006</v>
      </c>
      <c r="W86" s="181">
        <f t="shared" ref="W86" si="34">+V86*19%</f>
        <v>12960.299000000001</v>
      </c>
      <c r="X86" s="181">
        <f t="shared" ref="X86" si="35">+ROUND((U86+V86+W86),0)</f>
        <v>763293</v>
      </c>
      <c r="Y86" s="181">
        <f t="shared" ref="Y86" si="36">+X86-P86</f>
        <v>-1</v>
      </c>
    </row>
    <row r="87" spans="1:25" ht="15.6" customHeight="1">
      <c r="A87" s="110" t="s">
        <v>770</v>
      </c>
      <c r="B87" s="114">
        <v>1073710462</v>
      </c>
      <c r="C87" s="7" t="s">
        <v>221</v>
      </c>
      <c r="D87" s="7" t="s">
        <v>94</v>
      </c>
      <c r="E87" s="7" t="s">
        <v>222</v>
      </c>
      <c r="F87" s="7" t="s">
        <v>223</v>
      </c>
      <c r="G87" s="109" t="s">
        <v>191</v>
      </c>
      <c r="H87" s="7" t="s">
        <v>14</v>
      </c>
      <c r="I87" s="63"/>
      <c r="J87" s="114">
        <v>30</v>
      </c>
      <c r="K87" s="133">
        <v>2465868</v>
      </c>
      <c r="L87" s="134">
        <v>2557954.36</v>
      </c>
      <c r="M87" s="135">
        <f t="shared" si="23"/>
        <v>255795.43599999999</v>
      </c>
      <c r="N87" s="135">
        <f t="shared" si="24"/>
        <v>48601.132839999998</v>
      </c>
      <c r="O87" s="135">
        <f t="shared" si="25"/>
        <v>2862350.9288400002</v>
      </c>
      <c r="P87" s="135">
        <f t="shared" si="26"/>
        <v>2862351</v>
      </c>
      <c r="Q87" s="136"/>
      <c r="R87" s="145">
        <v>1300000</v>
      </c>
      <c r="S87" s="137">
        <v>1358000</v>
      </c>
      <c r="T87" s="107" t="s">
        <v>841</v>
      </c>
      <c r="U87" s="135">
        <f t="shared" si="27"/>
        <v>2557954</v>
      </c>
      <c r="V87" s="181">
        <f t="shared" si="28"/>
        <v>255795.40000000002</v>
      </c>
      <c r="W87" s="181">
        <f t="shared" si="29"/>
        <v>48601.126000000004</v>
      </c>
      <c r="X87" s="181">
        <f t="shared" si="30"/>
        <v>2862351</v>
      </c>
      <c r="Y87" s="181">
        <f t="shared" si="31"/>
        <v>0</v>
      </c>
    </row>
    <row r="88" spans="1:25" ht="15.6" customHeight="1">
      <c r="A88" s="110" t="s">
        <v>771</v>
      </c>
      <c r="B88" s="114">
        <v>20485336</v>
      </c>
      <c r="C88" s="7" t="s">
        <v>83</v>
      </c>
      <c r="D88" s="7" t="s">
        <v>84</v>
      </c>
      <c r="E88" s="7" t="s">
        <v>85</v>
      </c>
      <c r="F88" s="7" t="s">
        <v>86</v>
      </c>
      <c r="G88" s="109" t="s">
        <v>191</v>
      </c>
      <c r="H88" s="7" t="s">
        <v>14</v>
      </c>
      <c r="I88" s="63"/>
      <c r="J88" s="114">
        <v>30</v>
      </c>
      <c r="K88" s="133">
        <v>2465868</v>
      </c>
      <c r="L88" s="134">
        <v>2557954.36</v>
      </c>
      <c r="M88" s="135">
        <f t="shared" si="23"/>
        <v>255795.43599999999</v>
      </c>
      <c r="N88" s="135">
        <f t="shared" si="24"/>
        <v>48601.132839999998</v>
      </c>
      <c r="O88" s="135">
        <f t="shared" si="25"/>
        <v>2862350.9288400002</v>
      </c>
      <c r="P88" s="135">
        <f t="shared" si="26"/>
        <v>2862351</v>
      </c>
      <c r="Q88" s="136"/>
      <c r="R88" s="145">
        <v>1300000</v>
      </c>
      <c r="S88" s="145">
        <v>1358000</v>
      </c>
      <c r="T88" s="107" t="s">
        <v>841</v>
      </c>
      <c r="U88" s="135">
        <f t="shared" si="27"/>
        <v>2557954</v>
      </c>
      <c r="V88" s="181">
        <f t="shared" si="28"/>
        <v>255795.40000000002</v>
      </c>
      <c r="W88" s="181">
        <f t="shared" si="29"/>
        <v>48601.126000000004</v>
      </c>
      <c r="X88" s="181">
        <f t="shared" si="30"/>
        <v>2862351</v>
      </c>
      <c r="Y88" s="181">
        <f t="shared" si="31"/>
        <v>0</v>
      </c>
    </row>
    <row r="89" spans="1:25" ht="15.6" customHeight="1">
      <c r="A89" s="110" t="s">
        <v>771</v>
      </c>
      <c r="B89" s="127">
        <v>41932330</v>
      </c>
      <c r="C89" s="95" t="s">
        <v>262</v>
      </c>
      <c r="D89" s="95" t="s">
        <v>366</v>
      </c>
      <c r="E89" s="95" t="s">
        <v>160</v>
      </c>
      <c r="F89" s="95"/>
      <c r="G89" s="112" t="s">
        <v>191</v>
      </c>
      <c r="H89" s="95" t="s">
        <v>354</v>
      </c>
      <c r="I89" s="63"/>
      <c r="J89" s="114">
        <v>30</v>
      </c>
      <c r="K89" s="133">
        <v>2465868</v>
      </c>
      <c r="L89" s="134">
        <v>2557954.36</v>
      </c>
      <c r="M89" s="135">
        <f t="shared" si="23"/>
        <v>255795.43599999999</v>
      </c>
      <c r="N89" s="135">
        <f t="shared" si="24"/>
        <v>48601.132839999998</v>
      </c>
      <c r="O89" s="135">
        <f t="shared" si="25"/>
        <v>2862350.9288400002</v>
      </c>
      <c r="P89" s="135">
        <f t="shared" si="26"/>
        <v>2862351</v>
      </c>
      <c r="Q89" s="136"/>
      <c r="R89" s="145">
        <v>1300000</v>
      </c>
      <c r="S89" s="145">
        <v>1358000</v>
      </c>
      <c r="T89" s="107" t="s">
        <v>858</v>
      </c>
      <c r="U89" s="135">
        <f t="shared" si="27"/>
        <v>2557954</v>
      </c>
      <c r="V89" s="181">
        <f t="shared" si="28"/>
        <v>255795.40000000002</v>
      </c>
      <c r="W89" s="181">
        <f t="shared" si="29"/>
        <v>48601.126000000004</v>
      </c>
      <c r="X89" s="181">
        <f t="shared" si="30"/>
        <v>2862351</v>
      </c>
      <c r="Y89" s="181">
        <f t="shared" si="31"/>
        <v>0</v>
      </c>
    </row>
    <row r="90" spans="1:25" ht="15.6" customHeight="1">
      <c r="A90" s="110" t="s">
        <v>771</v>
      </c>
      <c r="B90" s="114">
        <v>52164364</v>
      </c>
      <c r="C90" s="7" t="s">
        <v>41</v>
      </c>
      <c r="D90" s="7" t="s">
        <v>46</v>
      </c>
      <c r="E90" s="7" t="s">
        <v>47</v>
      </c>
      <c r="F90" s="7" t="s">
        <v>48</v>
      </c>
      <c r="G90" s="109" t="s">
        <v>191</v>
      </c>
      <c r="H90" s="7" t="s">
        <v>14</v>
      </c>
      <c r="I90" s="63"/>
      <c r="J90" s="114">
        <v>28</v>
      </c>
      <c r="K90" s="133">
        <v>2465868</v>
      </c>
      <c r="L90" s="134">
        <v>2557954.36</v>
      </c>
      <c r="M90" s="135">
        <f t="shared" si="23"/>
        <v>255795.43599999999</v>
      </c>
      <c r="N90" s="135">
        <f t="shared" si="24"/>
        <v>48601.132839999998</v>
      </c>
      <c r="O90" s="135">
        <f t="shared" si="25"/>
        <v>2862350.9288400002</v>
      </c>
      <c r="P90" s="135">
        <f t="shared" si="26"/>
        <v>2671528</v>
      </c>
      <c r="Q90" s="137" t="s">
        <v>859</v>
      </c>
      <c r="R90" s="144">
        <f>1213334+86667</f>
        <v>1300001</v>
      </c>
      <c r="S90" s="145">
        <v>1347200</v>
      </c>
      <c r="T90" s="107" t="s">
        <v>841</v>
      </c>
      <c r="U90" s="135">
        <f t="shared" si="27"/>
        <v>2387424</v>
      </c>
      <c r="V90" s="181">
        <f t="shared" si="28"/>
        <v>238742.40000000002</v>
      </c>
      <c r="W90" s="181">
        <f t="shared" si="29"/>
        <v>45361.056000000004</v>
      </c>
      <c r="X90" s="181">
        <f t="shared" si="30"/>
        <v>2671527</v>
      </c>
      <c r="Y90" s="181">
        <f t="shared" si="31"/>
        <v>-1</v>
      </c>
    </row>
    <row r="91" spans="1:25" ht="15.6" customHeight="1">
      <c r="A91" s="110" t="s">
        <v>771</v>
      </c>
      <c r="B91" s="114">
        <v>52286905</v>
      </c>
      <c r="C91" s="7" t="s">
        <v>334</v>
      </c>
      <c r="D91" s="7" t="s">
        <v>335</v>
      </c>
      <c r="E91" s="7" t="s">
        <v>156</v>
      </c>
      <c r="F91" s="7" t="s">
        <v>146</v>
      </c>
      <c r="G91" s="109" t="s">
        <v>191</v>
      </c>
      <c r="H91" s="7" t="s">
        <v>14</v>
      </c>
      <c r="I91" s="63"/>
      <c r="J91" s="114">
        <v>30</v>
      </c>
      <c r="K91" s="133">
        <v>2465868</v>
      </c>
      <c r="L91" s="134">
        <v>2557954.36</v>
      </c>
      <c r="M91" s="135">
        <f t="shared" si="23"/>
        <v>255795.43599999999</v>
      </c>
      <c r="N91" s="135">
        <f t="shared" si="24"/>
        <v>48601.132839999998</v>
      </c>
      <c r="O91" s="135">
        <f t="shared" si="25"/>
        <v>2862350.9288400002</v>
      </c>
      <c r="P91" s="135">
        <f t="shared" si="26"/>
        <v>2862351</v>
      </c>
      <c r="Q91" s="136"/>
      <c r="R91" s="145">
        <v>1300000</v>
      </c>
      <c r="S91" s="145">
        <v>1358000</v>
      </c>
      <c r="T91" s="107" t="s">
        <v>841</v>
      </c>
      <c r="U91" s="135">
        <f t="shared" si="27"/>
        <v>2557954</v>
      </c>
      <c r="V91" s="181">
        <f t="shared" si="28"/>
        <v>255795.40000000002</v>
      </c>
      <c r="W91" s="181">
        <f t="shared" si="29"/>
        <v>48601.126000000004</v>
      </c>
      <c r="X91" s="181">
        <f t="shared" si="30"/>
        <v>2862351</v>
      </c>
      <c r="Y91" s="181">
        <f t="shared" si="31"/>
        <v>0</v>
      </c>
    </row>
    <row r="92" spans="1:25" ht="15.6" customHeight="1">
      <c r="A92" s="110" t="s">
        <v>771</v>
      </c>
      <c r="B92" s="127">
        <v>52295952</v>
      </c>
      <c r="C92" s="95" t="s">
        <v>73</v>
      </c>
      <c r="D92" s="95" t="s">
        <v>94</v>
      </c>
      <c r="E92" s="95" t="s">
        <v>33</v>
      </c>
      <c r="F92" s="95"/>
      <c r="G92" s="112" t="s">
        <v>191</v>
      </c>
      <c r="H92" s="95" t="s">
        <v>393</v>
      </c>
      <c r="I92" s="63"/>
      <c r="J92" s="114">
        <v>30</v>
      </c>
      <c r="K92" s="133">
        <v>2465868</v>
      </c>
      <c r="L92" s="134">
        <v>2557954.36</v>
      </c>
      <c r="M92" s="135">
        <f t="shared" si="23"/>
        <v>255795.43599999999</v>
      </c>
      <c r="N92" s="135">
        <f t="shared" si="24"/>
        <v>48601.132839999998</v>
      </c>
      <c r="O92" s="135">
        <f t="shared" si="25"/>
        <v>2862350.9288400002</v>
      </c>
      <c r="P92" s="135">
        <f t="shared" si="26"/>
        <v>2862351</v>
      </c>
      <c r="Q92" s="136"/>
      <c r="R92" s="145">
        <v>1300000</v>
      </c>
      <c r="S92" s="145">
        <v>1358000</v>
      </c>
      <c r="T92" s="107" t="s">
        <v>851</v>
      </c>
      <c r="U92" s="135">
        <f t="shared" si="27"/>
        <v>2557954</v>
      </c>
      <c r="V92" s="181">
        <f t="shared" si="28"/>
        <v>255795.40000000002</v>
      </c>
      <c r="W92" s="181">
        <f t="shared" si="29"/>
        <v>48601.126000000004</v>
      </c>
      <c r="X92" s="181">
        <f t="shared" si="30"/>
        <v>2862351</v>
      </c>
      <c r="Y92" s="181">
        <f t="shared" si="31"/>
        <v>0</v>
      </c>
    </row>
    <row r="93" spans="1:25" ht="15.6" customHeight="1">
      <c r="A93" s="110" t="s">
        <v>771</v>
      </c>
      <c r="B93" s="114">
        <v>1019087772</v>
      </c>
      <c r="C93" s="7" t="s">
        <v>790</v>
      </c>
      <c r="D93" s="7" t="s">
        <v>181</v>
      </c>
      <c r="E93" s="7" t="s">
        <v>261</v>
      </c>
      <c r="F93" s="7" t="s">
        <v>11</v>
      </c>
      <c r="G93" s="109" t="s">
        <v>13</v>
      </c>
      <c r="H93" s="63">
        <v>45468</v>
      </c>
      <c r="I93" s="63"/>
      <c r="J93" s="114">
        <v>30</v>
      </c>
      <c r="K93" s="133">
        <v>2465868</v>
      </c>
      <c r="L93" s="134">
        <v>2557954.36</v>
      </c>
      <c r="M93" s="135">
        <f>+L93*10%</f>
        <v>255795.43599999999</v>
      </c>
      <c r="N93" s="135">
        <f>+M93*19%</f>
        <v>48601.132839999998</v>
      </c>
      <c r="O93" s="135">
        <f>+L93+M93+N93</f>
        <v>2862350.9288400002</v>
      </c>
      <c r="P93" s="135">
        <f>+ROUND(((O93/30)*J93),0)</f>
        <v>2862351</v>
      </c>
      <c r="Q93" s="136"/>
      <c r="R93" s="137">
        <v>1390000</v>
      </c>
      <c r="S93" s="137">
        <v>1440800</v>
      </c>
      <c r="T93" s="107" t="s">
        <v>851</v>
      </c>
      <c r="U93" s="135">
        <f>+ROUND(((L93/30)*J93),0)</f>
        <v>2557954</v>
      </c>
      <c r="V93" s="181">
        <f t="shared" si="28"/>
        <v>255795.40000000002</v>
      </c>
      <c r="W93" s="181">
        <f t="shared" si="29"/>
        <v>48601.126000000004</v>
      </c>
      <c r="X93" s="181">
        <f t="shared" si="30"/>
        <v>2862351</v>
      </c>
      <c r="Y93" s="181">
        <f t="shared" si="31"/>
        <v>0</v>
      </c>
    </row>
    <row r="94" spans="1:25" ht="15.6" customHeight="1">
      <c r="A94" s="110" t="s">
        <v>771</v>
      </c>
      <c r="B94" s="114">
        <v>1016105801</v>
      </c>
      <c r="C94" s="7" t="s">
        <v>214</v>
      </c>
      <c r="D94" s="7" t="s">
        <v>220</v>
      </c>
      <c r="E94" s="7" t="s">
        <v>105</v>
      </c>
      <c r="F94" s="7" t="s">
        <v>106</v>
      </c>
      <c r="G94" s="109" t="s">
        <v>191</v>
      </c>
      <c r="H94" s="7" t="s">
        <v>14</v>
      </c>
      <c r="I94" s="63"/>
      <c r="J94" s="114">
        <v>30</v>
      </c>
      <c r="K94" s="133">
        <v>2465868</v>
      </c>
      <c r="L94" s="134">
        <v>2557954.36</v>
      </c>
      <c r="M94" s="135">
        <f t="shared" ref="M94:M124" si="37">+L94*10%</f>
        <v>255795.43599999999</v>
      </c>
      <c r="N94" s="135">
        <f t="shared" ref="N94:N124" si="38">+M94*19%</f>
        <v>48601.132839999998</v>
      </c>
      <c r="O94" s="135">
        <f t="shared" ref="O94:O124" si="39">+L94+M94+N94</f>
        <v>2862350.9288400002</v>
      </c>
      <c r="P94" s="135">
        <f t="shared" si="26"/>
        <v>2862351</v>
      </c>
      <c r="Q94" s="136"/>
      <c r="R94" s="145">
        <v>1300000</v>
      </c>
      <c r="S94" s="145">
        <v>1358000</v>
      </c>
      <c r="T94" s="107" t="s">
        <v>841</v>
      </c>
      <c r="U94" s="135">
        <f t="shared" si="27"/>
        <v>2557954</v>
      </c>
      <c r="V94" s="181">
        <f t="shared" si="28"/>
        <v>255795.40000000002</v>
      </c>
      <c r="W94" s="181">
        <f t="shared" si="29"/>
        <v>48601.126000000004</v>
      </c>
      <c r="X94" s="181">
        <f t="shared" si="30"/>
        <v>2862351</v>
      </c>
      <c r="Y94" s="181">
        <f t="shared" si="31"/>
        <v>0</v>
      </c>
    </row>
    <row r="95" spans="1:25" ht="15.6" customHeight="1">
      <c r="A95" s="110" t="s">
        <v>771</v>
      </c>
      <c r="B95" s="114">
        <v>1030668192</v>
      </c>
      <c r="C95" s="7" t="s">
        <v>197</v>
      </c>
      <c r="D95" s="7" t="s">
        <v>198</v>
      </c>
      <c r="E95" s="7" t="s">
        <v>60</v>
      </c>
      <c r="F95" s="7" t="s">
        <v>110</v>
      </c>
      <c r="G95" s="109" t="s">
        <v>191</v>
      </c>
      <c r="H95" s="7" t="s">
        <v>14</v>
      </c>
      <c r="I95" s="63"/>
      <c r="J95" s="114">
        <v>30</v>
      </c>
      <c r="K95" s="133">
        <v>2465868</v>
      </c>
      <c r="L95" s="134">
        <v>2557954.36</v>
      </c>
      <c r="M95" s="135">
        <f t="shared" si="37"/>
        <v>255795.43599999999</v>
      </c>
      <c r="N95" s="135">
        <f t="shared" si="38"/>
        <v>48601.132839999998</v>
      </c>
      <c r="O95" s="135">
        <f t="shared" si="39"/>
        <v>2862350.9288400002</v>
      </c>
      <c r="P95" s="135">
        <f t="shared" si="26"/>
        <v>2862351</v>
      </c>
      <c r="Q95" s="136"/>
      <c r="R95" s="145">
        <v>1300000</v>
      </c>
      <c r="S95" s="145">
        <v>1358000</v>
      </c>
      <c r="T95" s="107" t="s">
        <v>841</v>
      </c>
      <c r="U95" s="135">
        <f t="shared" si="27"/>
        <v>2557954</v>
      </c>
      <c r="V95" s="181">
        <f t="shared" si="28"/>
        <v>255795.40000000002</v>
      </c>
      <c r="W95" s="181">
        <f t="shared" si="29"/>
        <v>48601.126000000004</v>
      </c>
      <c r="X95" s="181">
        <f t="shared" si="30"/>
        <v>2862351</v>
      </c>
      <c r="Y95" s="181">
        <f t="shared" si="31"/>
        <v>0</v>
      </c>
    </row>
    <row r="96" spans="1:25" ht="15.6" customHeight="1">
      <c r="A96" s="110" t="s">
        <v>771</v>
      </c>
      <c r="B96" s="127">
        <v>1118854040</v>
      </c>
      <c r="C96" s="95" t="s">
        <v>357</v>
      </c>
      <c r="D96" s="95" t="s">
        <v>358</v>
      </c>
      <c r="E96" s="95" t="s">
        <v>359</v>
      </c>
      <c r="F96" s="95" t="s">
        <v>222</v>
      </c>
      <c r="G96" s="112" t="s">
        <v>191</v>
      </c>
      <c r="H96" s="95" t="s">
        <v>354</v>
      </c>
      <c r="I96" s="63"/>
      <c r="J96" s="114">
        <v>30</v>
      </c>
      <c r="K96" s="133">
        <v>2465868</v>
      </c>
      <c r="L96" s="134">
        <v>2557954.36</v>
      </c>
      <c r="M96" s="135">
        <f t="shared" si="37"/>
        <v>255795.43599999999</v>
      </c>
      <c r="N96" s="135">
        <f t="shared" si="38"/>
        <v>48601.132839999998</v>
      </c>
      <c r="O96" s="135">
        <f t="shared" si="39"/>
        <v>2862350.9288400002</v>
      </c>
      <c r="P96" s="135">
        <f t="shared" si="26"/>
        <v>2862351</v>
      </c>
      <c r="Q96" s="136"/>
      <c r="R96" s="145">
        <v>1300000</v>
      </c>
      <c r="S96" s="145">
        <v>1358000</v>
      </c>
      <c r="T96" s="107" t="s">
        <v>852</v>
      </c>
      <c r="U96" s="135">
        <f t="shared" si="27"/>
        <v>2557954</v>
      </c>
      <c r="V96" s="181">
        <f t="shared" si="28"/>
        <v>255795.40000000002</v>
      </c>
      <c r="W96" s="181">
        <f t="shared" si="29"/>
        <v>48601.126000000004</v>
      </c>
      <c r="X96" s="181">
        <f t="shared" si="30"/>
        <v>2862351</v>
      </c>
      <c r="Y96" s="181">
        <f t="shared" si="31"/>
        <v>0</v>
      </c>
    </row>
    <row r="97" spans="1:25" ht="15.6" customHeight="1">
      <c r="A97" s="110" t="s">
        <v>771</v>
      </c>
      <c r="B97" s="114">
        <v>1030668833</v>
      </c>
      <c r="C97" s="95" t="s">
        <v>792</v>
      </c>
      <c r="D97" s="7" t="s">
        <v>802</v>
      </c>
      <c r="E97" s="7" t="s">
        <v>43</v>
      </c>
      <c r="F97" s="7" t="s">
        <v>793</v>
      </c>
      <c r="G97" s="109" t="s">
        <v>13</v>
      </c>
      <c r="H97" s="96">
        <v>45461</v>
      </c>
      <c r="I97" s="63"/>
      <c r="J97" s="114">
        <v>30</v>
      </c>
      <c r="K97" s="133">
        <v>2465868</v>
      </c>
      <c r="L97" s="134">
        <v>2557954.36</v>
      </c>
      <c r="M97" s="135">
        <f t="shared" si="37"/>
        <v>255795.43599999999</v>
      </c>
      <c r="N97" s="135">
        <f t="shared" si="38"/>
        <v>48601.132839999998</v>
      </c>
      <c r="O97" s="135">
        <f t="shared" si="39"/>
        <v>2862350.9288400002</v>
      </c>
      <c r="P97" s="135">
        <f t="shared" si="26"/>
        <v>2862351</v>
      </c>
      <c r="Q97" s="136"/>
      <c r="R97" s="145">
        <v>1390000</v>
      </c>
      <c r="S97" s="145">
        <v>1440800</v>
      </c>
      <c r="T97" s="107" t="s">
        <v>857</v>
      </c>
      <c r="U97" s="135">
        <f t="shared" si="27"/>
        <v>2557954</v>
      </c>
      <c r="V97" s="181">
        <f t="shared" si="28"/>
        <v>255795.40000000002</v>
      </c>
      <c r="W97" s="181">
        <f t="shared" si="29"/>
        <v>48601.126000000004</v>
      </c>
      <c r="X97" s="181">
        <f t="shared" si="30"/>
        <v>2862351</v>
      </c>
      <c r="Y97" s="181">
        <f t="shared" si="31"/>
        <v>0</v>
      </c>
    </row>
    <row r="98" spans="1:25" ht="15.6" customHeight="1">
      <c r="A98" s="110" t="s">
        <v>772</v>
      </c>
      <c r="B98" s="114">
        <v>10944616</v>
      </c>
      <c r="C98" s="7" t="s">
        <v>184</v>
      </c>
      <c r="D98" s="7" t="s">
        <v>274</v>
      </c>
      <c r="E98" s="7" t="s">
        <v>302</v>
      </c>
      <c r="F98" s="7" t="s">
        <v>323</v>
      </c>
      <c r="G98" s="109" t="s">
        <v>13</v>
      </c>
      <c r="H98" s="63">
        <v>45392</v>
      </c>
      <c r="I98" s="63"/>
      <c r="J98" s="114">
        <v>30</v>
      </c>
      <c r="K98" s="133">
        <v>2465868</v>
      </c>
      <c r="L98" s="134">
        <v>2557954.36</v>
      </c>
      <c r="M98" s="135">
        <f t="shared" si="37"/>
        <v>255795.43599999999</v>
      </c>
      <c r="N98" s="135">
        <f t="shared" si="38"/>
        <v>48601.132839999998</v>
      </c>
      <c r="O98" s="135">
        <f t="shared" si="39"/>
        <v>2862350.9288400002</v>
      </c>
      <c r="P98" s="135">
        <f t="shared" si="26"/>
        <v>2862351</v>
      </c>
      <c r="Q98" s="136"/>
      <c r="R98" s="139">
        <v>1390000</v>
      </c>
      <c r="S98" s="145">
        <v>1440800</v>
      </c>
      <c r="T98" s="107" t="s">
        <v>851</v>
      </c>
      <c r="U98" s="135">
        <f t="shared" si="27"/>
        <v>2557954</v>
      </c>
      <c r="V98" s="181">
        <f t="shared" si="28"/>
        <v>255795.40000000002</v>
      </c>
      <c r="W98" s="181">
        <f t="shared" si="29"/>
        <v>48601.126000000004</v>
      </c>
      <c r="X98" s="181">
        <f t="shared" si="30"/>
        <v>2862351</v>
      </c>
      <c r="Y98" s="181">
        <f t="shared" si="31"/>
        <v>0</v>
      </c>
    </row>
    <row r="99" spans="1:25" ht="15.6" customHeight="1">
      <c r="A99" s="110" t="s">
        <v>772</v>
      </c>
      <c r="B99" s="114">
        <v>39802794</v>
      </c>
      <c r="C99" s="7" t="s">
        <v>348</v>
      </c>
      <c r="D99" s="7" t="s">
        <v>349</v>
      </c>
      <c r="E99" s="7" t="s">
        <v>350</v>
      </c>
      <c r="F99" s="7" t="s">
        <v>351</v>
      </c>
      <c r="G99" s="109" t="s">
        <v>191</v>
      </c>
      <c r="H99" s="7" t="s">
        <v>14</v>
      </c>
      <c r="I99" s="63"/>
      <c r="J99" s="114">
        <v>3</v>
      </c>
      <c r="K99" s="133">
        <v>2465868</v>
      </c>
      <c r="L99" s="134">
        <v>2557954.36</v>
      </c>
      <c r="M99" s="135">
        <f>+L99*10%</f>
        <v>255795.43599999999</v>
      </c>
      <c r="N99" s="135">
        <f>+M99*19%</f>
        <v>48601.132839999998</v>
      </c>
      <c r="O99" s="135">
        <f>+L99+M99+N99</f>
        <v>2862350.9288400002</v>
      </c>
      <c r="P99" s="135">
        <f>+ROUND(((O99/30)*J99),0)</f>
        <v>286235</v>
      </c>
      <c r="Q99" s="137" t="s">
        <v>890</v>
      </c>
      <c r="R99" s="147">
        <f>130000+86667+563334+563334</f>
        <v>1343335</v>
      </c>
      <c r="S99" s="145">
        <v>1252069</v>
      </c>
      <c r="T99" s="107" t="s">
        <v>841</v>
      </c>
      <c r="U99" s="135">
        <f>+ROUND(((L99/30)*J99),0)</f>
        <v>255795</v>
      </c>
      <c r="V99" s="181">
        <f t="shared" si="28"/>
        <v>25579.5</v>
      </c>
      <c r="W99" s="181">
        <f t="shared" si="29"/>
        <v>4860.1050000000005</v>
      </c>
      <c r="X99" s="181">
        <f t="shared" si="30"/>
        <v>286235</v>
      </c>
      <c r="Y99" s="181">
        <f t="shared" si="31"/>
        <v>0</v>
      </c>
    </row>
    <row r="100" spans="1:25" ht="15.6" customHeight="1">
      <c r="A100" s="110" t="s">
        <v>772</v>
      </c>
      <c r="B100" s="114">
        <v>53044715</v>
      </c>
      <c r="C100" s="7" t="s">
        <v>332</v>
      </c>
      <c r="D100" s="7" t="s">
        <v>108</v>
      </c>
      <c r="E100" s="7" t="s">
        <v>831</v>
      </c>
      <c r="F100" s="7" t="s">
        <v>832</v>
      </c>
      <c r="G100" s="109" t="s">
        <v>410</v>
      </c>
      <c r="H100" s="7"/>
      <c r="I100" s="63"/>
      <c r="J100" s="114">
        <v>27</v>
      </c>
      <c r="K100" s="133">
        <v>2465868</v>
      </c>
      <c r="L100" s="134">
        <v>2557954.36</v>
      </c>
      <c r="M100" s="135">
        <f>+L100*10%</f>
        <v>255795.43599999999</v>
      </c>
      <c r="N100" s="135">
        <f>+M100*19%</f>
        <v>48601.132839999998</v>
      </c>
      <c r="O100" s="135">
        <f>+L100+M100+N100</f>
        <v>2862350.9288400002</v>
      </c>
      <c r="P100" s="135">
        <f>+ROUND(((O100/30)*J100),0)</f>
        <v>2576116</v>
      </c>
      <c r="Q100" s="137" t="s">
        <v>880</v>
      </c>
      <c r="R100" s="145">
        <v>1300000</v>
      </c>
      <c r="S100" s="145">
        <v>1358000</v>
      </c>
      <c r="T100" s="107" t="s">
        <v>852</v>
      </c>
      <c r="U100" s="135">
        <f>+ROUND(((L100/30)*J100),0)</f>
        <v>2302159</v>
      </c>
      <c r="V100" s="181">
        <f t="shared" si="28"/>
        <v>230215.90000000002</v>
      </c>
      <c r="W100" s="181">
        <f t="shared" si="29"/>
        <v>43741.021000000008</v>
      </c>
      <c r="X100" s="181">
        <f t="shared" si="30"/>
        <v>2576116</v>
      </c>
      <c r="Y100" s="181">
        <f t="shared" si="31"/>
        <v>0</v>
      </c>
    </row>
    <row r="101" spans="1:25" ht="15.6" customHeight="1">
      <c r="A101" s="110" t="s">
        <v>772</v>
      </c>
      <c r="B101" s="114">
        <v>51983032</v>
      </c>
      <c r="C101" s="7" t="s">
        <v>266</v>
      </c>
      <c r="D101" s="7" t="s">
        <v>56</v>
      </c>
      <c r="E101" s="7" t="s">
        <v>105</v>
      </c>
      <c r="F101" s="7" t="s">
        <v>47</v>
      </c>
      <c r="G101" s="109" t="s">
        <v>191</v>
      </c>
      <c r="H101" s="7" t="s">
        <v>14</v>
      </c>
      <c r="I101" s="63"/>
      <c r="J101" s="114">
        <v>30</v>
      </c>
      <c r="K101" s="133">
        <v>2465868</v>
      </c>
      <c r="L101" s="134">
        <v>2557954.36</v>
      </c>
      <c r="M101" s="135">
        <f t="shared" si="37"/>
        <v>255795.43599999999</v>
      </c>
      <c r="N101" s="135">
        <f t="shared" si="38"/>
        <v>48601.132839999998</v>
      </c>
      <c r="O101" s="135">
        <f t="shared" si="39"/>
        <v>2862350.9288400002</v>
      </c>
      <c r="P101" s="135">
        <f t="shared" si="26"/>
        <v>2862351</v>
      </c>
      <c r="Q101" s="136"/>
      <c r="R101" s="145">
        <v>1300000</v>
      </c>
      <c r="S101" s="145">
        <v>1358000</v>
      </c>
      <c r="T101" s="107" t="s">
        <v>841</v>
      </c>
      <c r="U101" s="135">
        <f t="shared" si="27"/>
        <v>2557954</v>
      </c>
      <c r="V101" s="181">
        <f t="shared" si="28"/>
        <v>255795.40000000002</v>
      </c>
      <c r="W101" s="181">
        <f t="shared" si="29"/>
        <v>48601.126000000004</v>
      </c>
      <c r="X101" s="181">
        <f t="shared" si="30"/>
        <v>2862351</v>
      </c>
      <c r="Y101" s="181">
        <f t="shared" si="31"/>
        <v>0</v>
      </c>
    </row>
    <row r="102" spans="1:25" ht="15.6" customHeight="1">
      <c r="A102" s="110" t="s">
        <v>772</v>
      </c>
      <c r="B102" s="114">
        <v>52422971</v>
      </c>
      <c r="C102" s="7" t="s">
        <v>171</v>
      </c>
      <c r="D102" s="7" t="s">
        <v>144</v>
      </c>
      <c r="E102" s="7" t="s">
        <v>235</v>
      </c>
      <c r="F102" s="7"/>
      <c r="G102" s="109" t="s">
        <v>191</v>
      </c>
      <c r="H102" s="7" t="s">
        <v>14</v>
      </c>
      <c r="I102" s="63"/>
      <c r="J102" s="114">
        <v>30</v>
      </c>
      <c r="K102" s="133">
        <v>2465868</v>
      </c>
      <c r="L102" s="134">
        <v>2557954.36</v>
      </c>
      <c r="M102" s="135">
        <f t="shared" si="37"/>
        <v>255795.43599999999</v>
      </c>
      <c r="N102" s="135">
        <f t="shared" si="38"/>
        <v>48601.132839999998</v>
      </c>
      <c r="O102" s="135">
        <f t="shared" si="39"/>
        <v>2862350.9288400002</v>
      </c>
      <c r="P102" s="135">
        <f t="shared" si="26"/>
        <v>2862351</v>
      </c>
      <c r="Q102" s="136"/>
      <c r="R102" s="145">
        <v>1300000</v>
      </c>
      <c r="S102" s="145">
        <v>1392467</v>
      </c>
      <c r="T102" s="107" t="s">
        <v>841</v>
      </c>
      <c r="U102" s="135">
        <f t="shared" si="27"/>
        <v>2557954</v>
      </c>
      <c r="V102" s="181">
        <f t="shared" si="28"/>
        <v>255795.40000000002</v>
      </c>
      <c r="W102" s="181">
        <f t="shared" si="29"/>
        <v>48601.126000000004</v>
      </c>
      <c r="X102" s="181">
        <f t="shared" si="30"/>
        <v>2862351</v>
      </c>
      <c r="Y102" s="181">
        <f t="shared" si="31"/>
        <v>0</v>
      </c>
    </row>
    <row r="103" spans="1:25" ht="15.6" customHeight="1">
      <c r="A103" s="110" t="s">
        <v>772</v>
      </c>
      <c r="B103" s="114">
        <v>52635791</v>
      </c>
      <c r="C103" s="7" t="s">
        <v>214</v>
      </c>
      <c r="D103" s="7" t="s">
        <v>215</v>
      </c>
      <c r="E103" s="7" t="s">
        <v>216</v>
      </c>
      <c r="F103" s="7"/>
      <c r="G103" s="109" t="s">
        <v>191</v>
      </c>
      <c r="H103" s="7" t="s">
        <v>14</v>
      </c>
      <c r="I103" s="63"/>
      <c r="J103" s="114">
        <v>30</v>
      </c>
      <c r="K103" s="133">
        <v>2465868</v>
      </c>
      <c r="L103" s="134">
        <v>2557954.36</v>
      </c>
      <c r="M103" s="135">
        <f t="shared" si="37"/>
        <v>255795.43599999999</v>
      </c>
      <c r="N103" s="135">
        <f t="shared" si="38"/>
        <v>48601.132839999998</v>
      </c>
      <c r="O103" s="135">
        <f t="shared" si="39"/>
        <v>2862350.9288400002</v>
      </c>
      <c r="P103" s="135">
        <f t="shared" si="26"/>
        <v>2862351</v>
      </c>
      <c r="Q103" s="136"/>
      <c r="R103" s="145">
        <v>1300000</v>
      </c>
      <c r="S103" s="145">
        <v>1358000</v>
      </c>
      <c r="T103" s="107" t="s">
        <v>841</v>
      </c>
      <c r="U103" s="135">
        <f t="shared" si="27"/>
        <v>2557954</v>
      </c>
      <c r="V103" s="181">
        <f t="shared" si="28"/>
        <v>255795.40000000002</v>
      </c>
      <c r="W103" s="181">
        <f t="shared" si="29"/>
        <v>48601.126000000004</v>
      </c>
      <c r="X103" s="181">
        <f t="shared" si="30"/>
        <v>2862351</v>
      </c>
      <c r="Y103" s="181">
        <f t="shared" si="31"/>
        <v>0</v>
      </c>
    </row>
    <row r="104" spans="1:25" ht="15.6" customHeight="1">
      <c r="A104" s="110" t="s">
        <v>772</v>
      </c>
      <c r="B104" s="114">
        <v>69802250</v>
      </c>
      <c r="C104" s="7" t="s">
        <v>166</v>
      </c>
      <c r="D104" s="7" t="s">
        <v>115</v>
      </c>
      <c r="E104" s="7" t="s">
        <v>71</v>
      </c>
      <c r="F104" s="7" t="s">
        <v>211</v>
      </c>
      <c r="G104" s="109" t="s">
        <v>191</v>
      </c>
      <c r="H104" s="7" t="s">
        <v>14</v>
      </c>
      <c r="I104" s="63"/>
      <c r="J104" s="114">
        <v>30</v>
      </c>
      <c r="K104" s="133">
        <v>2465868</v>
      </c>
      <c r="L104" s="134">
        <v>2557954.36</v>
      </c>
      <c r="M104" s="135">
        <f t="shared" si="37"/>
        <v>255795.43599999999</v>
      </c>
      <c r="N104" s="135">
        <f t="shared" si="38"/>
        <v>48601.132839999998</v>
      </c>
      <c r="O104" s="135">
        <f t="shared" si="39"/>
        <v>2862350.9288400002</v>
      </c>
      <c r="P104" s="135">
        <f t="shared" si="26"/>
        <v>2862351</v>
      </c>
      <c r="Q104" s="136"/>
      <c r="R104" s="145">
        <v>1300000</v>
      </c>
      <c r="S104" s="145">
        <v>1358000</v>
      </c>
      <c r="T104" s="107" t="s">
        <v>841</v>
      </c>
      <c r="U104" s="135">
        <f t="shared" si="27"/>
        <v>2557954</v>
      </c>
      <c r="V104" s="181">
        <f t="shared" si="28"/>
        <v>255795.40000000002</v>
      </c>
      <c r="W104" s="181">
        <f t="shared" si="29"/>
        <v>48601.126000000004</v>
      </c>
      <c r="X104" s="181">
        <f t="shared" si="30"/>
        <v>2862351</v>
      </c>
      <c r="Y104" s="181">
        <f t="shared" si="31"/>
        <v>0</v>
      </c>
    </row>
    <row r="105" spans="1:25" ht="15.6" customHeight="1">
      <c r="A105" s="110" t="s">
        <v>772</v>
      </c>
      <c r="B105" s="114">
        <v>94401092</v>
      </c>
      <c r="C105" s="7" t="s">
        <v>795</v>
      </c>
      <c r="D105" s="7"/>
      <c r="E105" s="7" t="s">
        <v>796</v>
      </c>
      <c r="F105" s="7"/>
      <c r="G105" s="109" t="s">
        <v>13</v>
      </c>
      <c r="H105" s="63">
        <v>45444</v>
      </c>
      <c r="I105" s="63"/>
      <c r="J105" s="114">
        <v>30</v>
      </c>
      <c r="K105" s="133">
        <v>2465868</v>
      </c>
      <c r="L105" s="134">
        <v>2557954.36</v>
      </c>
      <c r="M105" s="135">
        <f t="shared" si="37"/>
        <v>255795.43599999999</v>
      </c>
      <c r="N105" s="135">
        <f t="shared" si="38"/>
        <v>48601.132839999998</v>
      </c>
      <c r="O105" s="135">
        <f t="shared" si="39"/>
        <v>2862350.9288400002</v>
      </c>
      <c r="P105" s="135">
        <f>+ROUND(((O105/30)*J105),0)</f>
        <v>2862351</v>
      </c>
      <c r="Q105" s="136"/>
      <c r="R105" s="139">
        <v>1390000</v>
      </c>
      <c r="S105" s="145">
        <v>1440800</v>
      </c>
      <c r="T105" s="107" t="s">
        <v>852</v>
      </c>
      <c r="U105" s="135">
        <f t="shared" si="27"/>
        <v>2557954</v>
      </c>
      <c r="V105" s="181">
        <f t="shared" si="28"/>
        <v>255795.40000000002</v>
      </c>
      <c r="W105" s="181">
        <f t="shared" si="29"/>
        <v>48601.126000000004</v>
      </c>
      <c r="X105" s="181">
        <f t="shared" si="30"/>
        <v>2862351</v>
      </c>
      <c r="Y105" s="181">
        <f t="shared" si="31"/>
        <v>0</v>
      </c>
    </row>
    <row r="106" spans="1:25" ht="15.6" customHeight="1">
      <c r="A106" s="110" t="s">
        <v>772</v>
      </c>
      <c r="B106" s="114">
        <v>52465439</v>
      </c>
      <c r="C106" s="7" t="s">
        <v>199</v>
      </c>
      <c r="D106" s="7" t="s">
        <v>127</v>
      </c>
      <c r="E106" s="7" t="s">
        <v>128</v>
      </c>
      <c r="F106" s="7"/>
      <c r="G106" s="109" t="s">
        <v>191</v>
      </c>
      <c r="H106" s="7" t="s">
        <v>14</v>
      </c>
      <c r="I106" s="63"/>
      <c r="J106" s="114">
        <v>30</v>
      </c>
      <c r="K106" s="133">
        <v>2465868</v>
      </c>
      <c r="L106" s="134">
        <v>2557954.36</v>
      </c>
      <c r="M106" s="135">
        <f t="shared" si="37"/>
        <v>255795.43599999999</v>
      </c>
      <c r="N106" s="135">
        <f t="shared" si="38"/>
        <v>48601.132839999998</v>
      </c>
      <c r="O106" s="135">
        <f t="shared" si="39"/>
        <v>2862350.9288400002</v>
      </c>
      <c r="P106" s="135">
        <f t="shared" si="26"/>
        <v>2862351</v>
      </c>
      <c r="Q106" s="136"/>
      <c r="R106" s="137">
        <v>1300000</v>
      </c>
      <c r="S106" s="137">
        <v>1358000</v>
      </c>
      <c r="T106" s="107" t="s">
        <v>841</v>
      </c>
      <c r="U106" s="135">
        <f t="shared" si="27"/>
        <v>2557954</v>
      </c>
      <c r="V106" s="181">
        <f t="shared" si="28"/>
        <v>255795.40000000002</v>
      </c>
      <c r="W106" s="181">
        <f t="shared" si="29"/>
        <v>48601.126000000004</v>
      </c>
      <c r="X106" s="181">
        <f t="shared" si="30"/>
        <v>2862351</v>
      </c>
      <c r="Y106" s="181">
        <f t="shared" si="31"/>
        <v>0</v>
      </c>
    </row>
    <row r="107" spans="1:25" ht="15.6" customHeight="1">
      <c r="A107" s="110" t="s">
        <v>773</v>
      </c>
      <c r="B107" s="114">
        <v>28057943</v>
      </c>
      <c r="C107" s="7" t="s">
        <v>138</v>
      </c>
      <c r="D107" s="7" t="s">
        <v>139</v>
      </c>
      <c r="E107" s="7" t="s">
        <v>140</v>
      </c>
      <c r="F107" s="7"/>
      <c r="G107" s="109" t="s">
        <v>191</v>
      </c>
      <c r="H107" s="7" t="s">
        <v>14</v>
      </c>
      <c r="I107" s="63"/>
      <c r="J107" s="114">
        <v>30</v>
      </c>
      <c r="K107" s="133">
        <v>2465868</v>
      </c>
      <c r="L107" s="134">
        <v>2557954.36</v>
      </c>
      <c r="M107" s="135">
        <f t="shared" si="37"/>
        <v>255795.43599999999</v>
      </c>
      <c r="N107" s="135">
        <f t="shared" si="38"/>
        <v>48601.132839999998</v>
      </c>
      <c r="O107" s="135">
        <f t="shared" si="39"/>
        <v>2862350.9288400002</v>
      </c>
      <c r="P107" s="135">
        <f t="shared" si="26"/>
        <v>2862351</v>
      </c>
      <c r="Q107" s="136"/>
      <c r="R107" s="145">
        <v>1300000</v>
      </c>
      <c r="S107" s="145">
        <v>1358000</v>
      </c>
      <c r="T107" s="107" t="s">
        <v>841</v>
      </c>
      <c r="U107" s="135">
        <f t="shared" si="27"/>
        <v>2557954</v>
      </c>
      <c r="V107" s="181">
        <f t="shared" si="28"/>
        <v>255795.40000000002</v>
      </c>
      <c r="W107" s="181">
        <f t="shared" si="29"/>
        <v>48601.126000000004</v>
      </c>
      <c r="X107" s="181">
        <f t="shared" si="30"/>
        <v>2862351</v>
      </c>
      <c r="Y107" s="181">
        <f t="shared" si="31"/>
        <v>0</v>
      </c>
    </row>
    <row r="108" spans="1:25" ht="15.6" customHeight="1">
      <c r="A108" s="110" t="s">
        <v>773</v>
      </c>
      <c r="B108" s="114">
        <v>52064422</v>
      </c>
      <c r="C108" s="7" t="s">
        <v>162</v>
      </c>
      <c r="D108" s="7" t="s">
        <v>147</v>
      </c>
      <c r="E108" s="7" t="s">
        <v>159</v>
      </c>
      <c r="F108" s="7" t="s">
        <v>146</v>
      </c>
      <c r="G108" s="109" t="s">
        <v>191</v>
      </c>
      <c r="H108" s="7" t="s">
        <v>14</v>
      </c>
      <c r="I108" s="63"/>
      <c r="J108" s="114">
        <v>30</v>
      </c>
      <c r="K108" s="133">
        <v>2465868</v>
      </c>
      <c r="L108" s="134">
        <v>2557954.36</v>
      </c>
      <c r="M108" s="135">
        <f t="shared" si="37"/>
        <v>255795.43599999999</v>
      </c>
      <c r="N108" s="135">
        <f t="shared" si="38"/>
        <v>48601.132839999998</v>
      </c>
      <c r="O108" s="135">
        <f t="shared" si="39"/>
        <v>2862350.9288400002</v>
      </c>
      <c r="P108" s="135">
        <f t="shared" si="26"/>
        <v>2862351</v>
      </c>
      <c r="Q108" s="136"/>
      <c r="R108" s="137">
        <v>1300000</v>
      </c>
      <c r="S108" s="137">
        <v>1358000</v>
      </c>
      <c r="T108" s="107" t="s">
        <v>841</v>
      </c>
      <c r="U108" s="135">
        <f t="shared" si="27"/>
        <v>2557954</v>
      </c>
      <c r="V108" s="181">
        <f t="shared" si="28"/>
        <v>255795.40000000002</v>
      </c>
      <c r="W108" s="181">
        <f t="shared" si="29"/>
        <v>48601.126000000004</v>
      </c>
      <c r="X108" s="181">
        <f t="shared" si="30"/>
        <v>2862351</v>
      </c>
      <c r="Y108" s="181">
        <f t="shared" si="31"/>
        <v>0</v>
      </c>
    </row>
    <row r="109" spans="1:25" ht="15.6" customHeight="1">
      <c r="A109" s="110" t="s">
        <v>773</v>
      </c>
      <c r="B109" s="114">
        <v>79509824</v>
      </c>
      <c r="C109" s="7" t="s">
        <v>273</v>
      </c>
      <c r="D109" s="7" t="s">
        <v>431</v>
      </c>
      <c r="E109" s="7" t="s">
        <v>432</v>
      </c>
      <c r="F109" s="7"/>
      <c r="G109" s="109" t="s">
        <v>13</v>
      </c>
      <c r="H109" s="7" t="s">
        <v>430</v>
      </c>
      <c r="I109" s="63"/>
      <c r="J109" s="114">
        <v>30</v>
      </c>
      <c r="K109" s="133">
        <v>2465868</v>
      </c>
      <c r="L109" s="134">
        <v>2557954.36</v>
      </c>
      <c r="M109" s="135">
        <f t="shared" si="37"/>
        <v>255795.43599999999</v>
      </c>
      <c r="N109" s="135">
        <f t="shared" si="38"/>
        <v>48601.132839999998</v>
      </c>
      <c r="O109" s="135">
        <f t="shared" si="39"/>
        <v>2862350.9288400002</v>
      </c>
      <c r="P109" s="135">
        <f t="shared" si="26"/>
        <v>2862351</v>
      </c>
      <c r="Q109" s="136"/>
      <c r="R109" s="139">
        <v>1390000</v>
      </c>
      <c r="S109" s="145">
        <v>1440800</v>
      </c>
      <c r="T109" s="107" t="s">
        <v>851</v>
      </c>
      <c r="U109" s="135">
        <f t="shared" si="27"/>
        <v>2557954</v>
      </c>
      <c r="V109" s="181">
        <f t="shared" si="28"/>
        <v>255795.40000000002</v>
      </c>
      <c r="W109" s="181">
        <f t="shared" si="29"/>
        <v>48601.126000000004</v>
      </c>
      <c r="X109" s="181">
        <f t="shared" si="30"/>
        <v>2862351</v>
      </c>
      <c r="Y109" s="181">
        <f t="shared" si="31"/>
        <v>0</v>
      </c>
    </row>
    <row r="110" spans="1:25" ht="15.6" customHeight="1">
      <c r="A110" s="110" t="s">
        <v>773</v>
      </c>
      <c r="B110" s="114">
        <v>1022344041</v>
      </c>
      <c r="C110" s="7" t="s">
        <v>58</v>
      </c>
      <c r="D110" s="7" t="s">
        <v>59</v>
      </c>
      <c r="E110" s="7" t="s">
        <v>60</v>
      </c>
      <c r="F110" s="7" t="s">
        <v>54</v>
      </c>
      <c r="G110" s="109" t="s">
        <v>191</v>
      </c>
      <c r="H110" s="7" t="s">
        <v>14</v>
      </c>
      <c r="I110" s="63"/>
      <c r="J110" s="114">
        <v>30</v>
      </c>
      <c r="K110" s="133">
        <v>2465868</v>
      </c>
      <c r="L110" s="134">
        <v>2557954.36</v>
      </c>
      <c r="M110" s="135">
        <f t="shared" si="37"/>
        <v>255795.43599999999</v>
      </c>
      <c r="N110" s="135">
        <f t="shared" si="38"/>
        <v>48601.132839999998</v>
      </c>
      <c r="O110" s="135">
        <f t="shared" si="39"/>
        <v>2862350.9288400002</v>
      </c>
      <c r="P110" s="135">
        <f t="shared" si="26"/>
        <v>2862351</v>
      </c>
      <c r="Q110" s="136"/>
      <c r="R110" s="145">
        <v>1300000</v>
      </c>
      <c r="S110" s="145">
        <v>1358000</v>
      </c>
      <c r="T110" s="107" t="s">
        <v>841</v>
      </c>
      <c r="U110" s="135">
        <f t="shared" si="27"/>
        <v>2557954</v>
      </c>
      <c r="V110" s="181">
        <f t="shared" si="28"/>
        <v>255795.40000000002</v>
      </c>
      <c r="W110" s="181">
        <f t="shared" si="29"/>
        <v>48601.126000000004</v>
      </c>
      <c r="X110" s="181">
        <f t="shared" si="30"/>
        <v>2862351</v>
      </c>
      <c r="Y110" s="181">
        <f t="shared" si="31"/>
        <v>0</v>
      </c>
    </row>
    <row r="111" spans="1:25" ht="15" customHeight="1">
      <c r="A111" s="110" t="s">
        <v>773</v>
      </c>
      <c r="B111" s="7">
        <v>52317516</v>
      </c>
      <c r="C111" s="7" t="s">
        <v>73</v>
      </c>
      <c r="D111" s="7" t="s">
        <v>375</v>
      </c>
      <c r="E111" s="7" t="s">
        <v>376</v>
      </c>
      <c r="F111" s="7"/>
      <c r="G111" s="109" t="s">
        <v>191</v>
      </c>
      <c r="H111" s="7" t="s">
        <v>354</v>
      </c>
      <c r="I111" s="63"/>
      <c r="J111" s="90">
        <v>28</v>
      </c>
      <c r="K111" s="133">
        <v>2465868</v>
      </c>
      <c r="L111" s="134">
        <v>2557954.36</v>
      </c>
      <c r="M111" s="135">
        <f t="shared" si="37"/>
        <v>255795.43599999999</v>
      </c>
      <c r="N111" s="135">
        <f t="shared" si="38"/>
        <v>48601.132839999998</v>
      </c>
      <c r="O111" s="135">
        <f t="shared" si="39"/>
        <v>2862350.9288400002</v>
      </c>
      <c r="P111" s="135">
        <f t="shared" si="26"/>
        <v>2671528</v>
      </c>
      <c r="Q111" s="143" t="s">
        <v>840</v>
      </c>
      <c r="R111" s="139">
        <v>1300000</v>
      </c>
      <c r="S111" s="147"/>
      <c r="T111" s="8" t="s">
        <v>803</v>
      </c>
      <c r="U111" s="135">
        <f t="shared" si="27"/>
        <v>2387424</v>
      </c>
      <c r="V111" s="181">
        <f t="shared" si="28"/>
        <v>238742.40000000002</v>
      </c>
      <c r="W111" s="181">
        <f t="shared" si="29"/>
        <v>45361.056000000004</v>
      </c>
      <c r="X111" s="181">
        <f t="shared" si="30"/>
        <v>2671527</v>
      </c>
      <c r="Y111" s="181">
        <f t="shared" si="31"/>
        <v>-1</v>
      </c>
    </row>
    <row r="112" spans="1:25" ht="15.6" customHeight="1">
      <c r="A112" s="110" t="s">
        <v>773</v>
      </c>
      <c r="B112" s="114">
        <v>1023031155</v>
      </c>
      <c r="C112" s="7" t="s">
        <v>90</v>
      </c>
      <c r="D112" s="7" t="s">
        <v>94</v>
      </c>
      <c r="E112" s="7" t="s">
        <v>95</v>
      </c>
      <c r="F112" s="7" t="s">
        <v>57</v>
      </c>
      <c r="G112" s="109" t="s">
        <v>191</v>
      </c>
      <c r="H112" s="7" t="s">
        <v>14</v>
      </c>
      <c r="I112" s="63"/>
      <c r="J112" s="114">
        <v>30</v>
      </c>
      <c r="K112" s="133">
        <v>2465868</v>
      </c>
      <c r="L112" s="134">
        <v>2557954.36</v>
      </c>
      <c r="M112" s="135">
        <f t="shared" si="37"/>
        <v>255795.43599999999</v>
      </c>
      <c r="N112" s="135">
        <f t="shared" si="38"/>
        <v>48601.132839999998</v>
      </c>
      <c r="O112" s="135">
        <f t="shared" si="39"/>
        <v>2862350.9288400002</v>
      </c>
      <c r="P112" s="135">
        <f t="shared" si="26"/>
        <v>2862351</v>
      </c>
      <c r="Q112" s="136"/>
      <c r="R112" s="145">
        <v>1300000</v>
      </c>
      <c r="S112" s="145">
        <v>1358000</v>
      </c>
      <c r="T112" s="107" t="s">
        <v>841</v>
      </c>
      <c r="U112" s="135">
        <f t="shared" si="27"/>
        <v>2557954</v>
      </c>
      <c r="V112" s="181">
        <f t="shared" si="28"/>
        <v>255795.40000000002</v>
      </c>
      <c r="W112" s="181">
        <f t="shared" si="29"/>
        <v>48601.126000000004</v>
      </c>
      <c r="X112" s="181">
        <f t="shared" si="30"/>
        <v>2862351</v>
      </c>
      <c r="Y112" s="181">
        <f t="shared" si="31"/>
        <v>0</v>
      </c>
    </row>
    <row r="113" spans="1:25" ht="15.6" customHeight="1">
      <c r="A113" s="110" t="s">
        <v>774</v>
      </c>
      <c r="B113" s="114">
        <v>52122597</v>
      </c>
      <c r="C113" s="7" t="s">
        <v>38</v>
      </c>
      <c r="D113" s="7" t="s">
        <v>39</v>
      </c>
      <c r="E113" s="7" t="s">
        <v>40</v>
      </c>
      <c r="F113" s="7"/>
      <c r="G113" s="109" t="s">
        <v>191</v>
      </c>
      <c r="H113" s="7" t="s">
        <v>14</v>
      </c>
      <c r="I113" s="63"/>
      <c r="J113" s="114">
        <v>30</v>
      </c>
      <c r="K113" s="133">
        <v>2465868</v>
      </c>
      <c r="L113" s="134">
        <v>2557954.36</v>
      </c>
      <c r="M113" s="135">
        <f>+L113*10%</f>
        <v>255795.43599999999</v>
      </c>
      <c r="N113" s="135">
        <f>+M113*19%</f>
        <v>48601.132839999998</v>
      </c>
      <c r="O113" s="135">
        <f>+L113+M113+N113</f>
        <v>2862350.9288400002</v>
      </c>
      <c r="P113" s="135">
        <f>+ROUND(((O113/30)*J113),0)</f>
        <v>2862351</v>
      </c>
      <c r="Q113" s="136"/>
      <c r="R113" s="145">
        <v>1300000</v>
      </c>
      <c r="S113" s="145">
        <v>1358000</v>
      </c>
      <c r="T113" s="107" t="s">
        <v>841</v>
      </c>
      <c r="U113" s="135">
        <f>+ROUND(((L113/30)*J113),0)</f>
        <v>2557954</v>
      </c>
      <c r="V113" s="181">
        <f t="shared" si="28"/>
        <v>255795.40000000002</v>
      </c>
      <c r="W113" s="181">
        <f t="shared" si="29"/>
        <v>48601.126000000004</v>
      </c>
      <c r="X113" s="181">
        <f t="shared" si="30"/>
        <v>2862351</v>
      </c>
      <c r="Y113" s="181">
        <f t="shared" si="31"/>
        <v>0</v>
      </c>
    </row>
    <row r="114" spans="1:25" ht="15.6" customHeight="1">
      <c r="A114" s="110" t="s">
        <v>774</v>
      </c>
      <c r="B114" s="114">
        <v>51921922</v>
      </c>
      <c r="C114" s="7" t="s">
        <v>147</v>
      </c>
      <c r="D114" s="7" t="s">
        <v>144</v>
      </c>
      <c r="E114" s="7" t="s">
        <v>288</v>
      </c>
      <c r="F114" s="7" t="s">
        <v>47</v>
      </c>
      <c r="G114" s="109" t="s">
        <v>191</v>
      </c>
      <c r="H114" s="63">
        <v>45404</v>
      </c>
      <c r="I114" s="63"/>
      <c r="J114" s="114">
        <v>30</v>
      </c>
      <c r="K114" s="133">
        <v>2465868</v>
      </c>
      <c r="L114" s="134">
        <v>2557954.36</v>
      </c>
      <c r="M114" s="135">
        <f t="shared" si="37"/>
        <v>255795.43599999999</v>
      </c>
      <c r="N114" s="135">
        <f t="shared" si="38"/>
        <v>48601.132839999998</v>
      </c>
      <c r="O114" s="135">
        <f t="shared" si="39"/>
        <v>2862350.9288400002</v>
      </c>
      <c r="P114" s="135">
        <f t="shared" si="26"/>
        <v>2862351</v>
      </c>
      <c r="Q114" s="136"/>
      <c r="R114" s="145">
        <v>1300000</v>
      </c>
      <c r="S114" s="145">
        <v>1358000</v>
      </c>
      <c r="T114" s="8" t="s">
        <v>841</v>
      </c>
      <c r="U114" s="135">
        <f t="shared" si="27"/>
        <v>2557954</v>
      </c>
      <c r="V114" s="181">
        <f t="shared" si="28"/>
        <v>255795.40000000002</v>
      </c>
      <c r="W114" s="181">
        <f t="shared" si="29"/>
        <v>48601.126000000004</v>
      </c>
      <c r="X114" s="181">
        <f t="shared" si="30"/>
        <v>2862351</v>
      </c>
      <c r="Y114" s="181">
        <f t="shared" si="31"/>
        <v>0</v>
      </c>
    </row>
    <row r="115" spans="1:25" ht="15.6" customHeight="1">
      <c r="A115" s="110" t="s">
        <v>774</v>
      </c>
      <c r="B115" s="114">
        <v>52112939</v>
      </c>
      <c r="C115" s="7" t="s">
        <v>125</v>
      </c>
      <c r="D115" s="7" t="s">
        <v>126</v>
      </c>
      <c r="E115" s="7" t="s">
        <v>127</v>
      </c>
      <c r="F115" s="7" t="s">
        <v>128</v>
      </c>
      <c r="G115" s="109" t="s">
        <v>191</v>
      </c>
      <c r="H115" s="7" t="s">
        <v>14</v>
      </c>
      <c r="I115" s="63"/>
      <c r="J115" s="114">
        <v>30</v>
      </c>
      <c r="K115" s="133">
        <v>2465868</v>
      </c>
      <c r="L115" s="134">
        <v>2557954.36</v>
      </c>
      <c r="M115" s="135">
        <f t="shared" si="37"/>
        <v>255795.43599999999</v>
      </c>
      <c r="N115" s="135">
        <f t="shared" si="38"/>
        <v>48601.132839999998</v>
      </c>
      <c r="O115" s="135">
        <f t="shared" si="39"/>
        <v>2862350.9288400002</v>
      </c>
      <c r="P115" s="135">
        <f t="shared" si="26"/>
        <v>2862351</v>
      </c>
      <c r="Q115" s="136"/>
      <c r="R115" s="139">
        <v>1300000</v>
      </c>
      <c r="S115" s="137">
        <v>1358000</v>
      </c>
      <c r="T115" s="107" t="s">
        <v>843</v>
      </c>
      <c r="U115" s="135">
        <f t="shared" si="27"/>
        <v>2557954</v>
      </c>
      <c r="V115" s="181">
        <f t="shared" si="28"/>
        <v>255795.40000000002</v>
      </c>
      <c r="W115" s="181">
        <f t="shared" si="29"/>
        <v>48601.126000000004</v>
      </c>
      <c r="X115" s="181">
        <f t="shared" si="30"/>
        <v>2862351</v>
      </c>
      <c r="Y115" s="181">
        <f t="shared" si="31"/>
        <v>0</v>
      </c>
    </row>
    <row r="116" spans="1:25" ht="15.6" customHeight="1">
      <c r="A116" s="110" t="s">
        <v>774</v>
      </c>
      <c r="B116" s="114">
        <v>52164356</v>
      </c>
      <c r="C116" s="7" t="s">
        <v>118</v>
      </c>
      <c r="D116" s="7" t="s">
        <v>119</v>
      </c>
      <c r="E116" s="7" t="s">
        <v>71</v>
      </c>
      <c r="F116" s="7" t="s">
        <v>120</v>
      </c>
      <c r="G116" s="109" t="s">
        <v>191</v>
      </c>
      <c r="H116" s="7" t="s">
        <v>14</v>
      </c>
      <c r="I116" s="63"/>
      <c r="J116" s="114">
        <v>30</v>
      </c>
      <c r="K116" s="133">
        <v>2465868</v>
      </c>
      <c r="L116" s="134">
        <v>2557954.36</v>
      </c>
      <c r="M116" s="135">
        <f t="shared" si="37"/>
        <v>255795.43599999999</v>
      </c>
      <c r="N116" s="135">
        <f t="shared" si="38"/>
        <v>48601.132839999998</v>
      </c>
      <c r="O116" s="135">
        <f t="shared" si="39"/>
        <v>2862350.9288400002</v>
      </c>
      <c r="P116" s="135">
        <f t="shared" si="26"/>
        <v>2862351</v>
      </c>
      <c r="Q116" s="136"/>
      <c r="R116" s="145">
        <v>1300000</v>
      </c>
      <c r="S116" s="145">
        <v>1358000</v>
      </c>
      <c r="T116" s="107" t="s">
        <v>841</v>
      </c>
      <c r="U116" s="135">
        <f t="shared" si="27"/>
        <v>2557954</v>
      </c>
      <c r="V116" s="181">
        <f t="shared" si="28"/>
        <v>255795.40000000002</v>
      </c>
      <c r="W116" s="181">
        <f t="shared" si="29"/>
        <v>48601.126000000004</v>
      </c>
      <c r="X116" s="181">
        <f t="shared" si="30"/>
        <v>2862351</v>
      </c>
      <c r="Y116" s="181">
        <f t="shared" si="31"/>
        <v>0</v>
      </c>
    </row>
    <row r="117" spans="1:25" ht="15.6" customHeight="1">
      <c r="A117" s="110" t="s">
        <v>774</v>
      </c>
      <c r="B117" s="114">
        <v>80369946</v>
      </c>
      <c r="C117" s="7" t="s">
        <v>46</v>
      </c>
      <c r="D117" s="7" t="s">
        <v>114</v>
      </c>
      <c r="E117" s="7" t="s">
        <v>209</v>
      </c>
      <c r="F117" s="7" t="s">
        <v>99</v>
      </c>
      <c r="G117" s="109" t="s">
        <v>13</v>
      </c>
      <c r="H117" s="7" t="s">
        <v>14</v>
      </c>
      <c r="I117" s="63"/>
      <c r="J117" s="114">
        <v>30</v>
      </c>
      <c r="K117" s="133">
        <v>2465868</v>
      </c>
      <c r="L117" s="134">
        <v>2557954.36</v>
      </c>
      <c r="M117" s="135">
        <f t="shared" si="37"/>
        <v>255795.43599999999</v>
      </c>
      <c r="N117" s="135">
        <f t="shared" si="38"/>
        <v>48601.132839999998</v>
      </c>
      <c r="O117" s="135">
        <f t="shared" si="39"/>
        <v>2862350.9288400002</v>
      </c>
      <c r="P117" s="135">
        <f t="shared" si="26"/>
        <v>2862351</v>
      </c>
      <c r="Q117" s="136"/>
      <c r="R117" s="139">
        <v>1390000</v>
      </c>
      <c r="S117" s="145">
        <v>1440800</v>
      </c>
      <c r="T117" s="107" t="s">
        <v>841</v>
      </c>
      <c r="U117" s="135">
        <f t="shared" si="27"/>
        <v>2557954</v>
      </c>
      <c r="V117" s="181">
        <f t="shared" si="28"/>
        <v>255795.40000000002</v>
      </c>
      <c r="W117" s="181">
        <f t="shared" si="29"/>
        <v>48601.126000000004</v>
      </c>
      <c r="X117" s="181">
        <f t="shared" si="30"/>
        <v>2862351</v>
      </c>
      <c r="Y117" s="181">
        <f t="shared" si="31"/>
        <v>0</v>
      </c>
    </row>
    <row r="118" spans="1:25" ht="15.6" customHeight="1">
      <c r="A118" s="110" t="s">
        <v>774</v>
      </c>
      <c r="B118" s="114">
        <v>1013618485</v>
      </c>
      <c r="C118" s="7" t="s">
        <v>181</v>
      </c>
      <c r="D118" s="7" t="s">
        <v>360</v>
      </c>
      <c r="E118" s="7" t="s">
        <v>222</v>
      </c>
      <c r="F118" s="7" t="s">
        <v>223</v>
      </c>
      <c r="G118" s="109" t="s">
        <v>191</v>
      </c>
      <c r="H118" s="7" t="s">
        <v>354</v>
      </c>
      <c r="I118" s="63"/>
      <c r="J118" s="114">
        <v>30</v>
      </c>
      <c r="K118" s="133">
        <v>2465868</v>
      </c>
      <c r="L118" s="134">
        <v>2557954.36</v>
      </c>
      <c r="M118" s="135">
        <f t="shared" si="37"/>
        <v>255795.43599999999</v>
      </c>
      <c r="N118" s="135">
        <f t="shared" si="38"/>
        <v>48601.132839999998</v>
      </c>
      <c r="O118" s="135">
        <f t="shared" si="39"/>
        <v>2862350.9288400002</v>
      </c>
      <c r="P118" s="135">
        <f t="shared" si="26"/>
        <v>2862351</v>
      </c>
      <c r="Q118" s="136"/>
      <c r="R118" s="145">
        <v>1300000</v>
      </c>
      <c r="S118" s="145">
        <v>1358000</v>
      </c>
      <c r="T118" s="107" t="s">
        <v>857</v>
      </c>
      <c r="U118" s="135">
        <f t="shared" si="27"/>
        <v>2557954</v>
      </c>
      <c r="V118" s="181">
        <f t="shared" si="28"/>
        <v>255795.40000000002</v>
      </c>
      <c r="W118" s="181">
        <f t="shared" si="29"/>
        <v>48601.126000000004</v>
      </c>
      <c r="X118" s="181">
        <f t="shared" si="30"/>
        <v>2862351</v>
      </c>
      <c r="Y118" s="181">
        <f t="shared" si="31"/>
        <v>0</v>
      </c>
    </row>
    <row r="119" spans="1:25" ht="15.6" customHeight="1">
      <c r="A119" s="110" t="s">
        <v>774</v>
      </c>
      <c r="B119" s="114">
        <v>1024477306</v>
      </c>
      <c r="C119" s="7" t="s">
        <v>132</v>
      </c>
      <c r="D119" s="7" t="s">
        <v>73</v>
      </c>
      <c r="E119" s="7" t="s">
        <v>60</v>
      </c>
      <c r="F119" s="7" t="s">
        <v>47</v>
      </c>
      <c r="G119" s="109" t="s">
        <v>191</v>
      </c>
      <c r="H119" s="7" t="s">
        <v>14</v>
      </c>
      <c r="I119" s="63"/>
      <c r="J119" s="114">
        <v>30</v>
      </c>
      <c r="K119" s="133">
        <v>2465868</v>
      </c>
      <c r="L119" s="134">
        <v>2557954.36</v>
      </c>
      <c r="M119" s="135">
        <f t="shared" si="37"/>
        <v>255795.43599999999</v>
      </c>
      <c r="N119" s="135">
        <f t="shared" si="38"/>
        <v>48601.132839999998</v>
      </c>
      <c r="O119" s="135">
        <f t="shared" si="39"/>
        <v>2862350.9288400002</v>
      </c>
      <c r="P119" s="135">
        <f t="shared" si="26"/>
        <v>2862351</v>
      </c>
      <c r="Q119" s="136"/>
      <c r="R119" s="145">
        <v>1300000</v>
      </c>
      <c r="S119" s="145">
        <v>1358000</v>
      </c>
      <c r="T119" s="107" t="s">
        <v>841</v>
      </c>
      <c r="U119" s="135">
        <f t="shared" si="27"/>
        <v>2557954</v>
      </c>
      <c r="V119" s="181">
        <f t="shared" si="28"/>
        <v>255795.40000000002</v>
      </c>
      <c r="W119" s="181">
        <f t="shared" si="29"/>
        <v>48601.126000000004</v>
      </c>
      <c r="X119" s="181">
        <f t="shared" si="30"/>
        <v>2862351</v>
      </c>
      <c r="Y119" s="181">
        <f t="shared" si="31"/>
        <v>0</v>
      </c>
    </row>
    <row r="120" spans="1:25" ht="15.6" customHeight="1">
      <c r="A120" s="110" t="s">
        <v>774</v>
      </c>
      <c r="B120" s="114">
        <v>1090390268</v>
      </c>
      <c r="C120" s="7" t="s">
        <v>373</v>
      </c>
      <c r="D120" s="7" t="s">
        <v>373</v>
      </c>
      <c r="E120" s="7" t="s">
        <v>78</v>
      </c>
      <c r="F120" s="7" t="s">
        <v>739</v>
      </c>
      <c r="G120" s="109" t="s">
        <v>13</v>
      </c>
      <c r="H120" s="63">
        <v>45395</v>
      </c>
      <c r="I120" s="63"/>
      <c r="J120" s="114">
        <v>30</v>
      </c>
      <c r="K120" s="133">
        <v>2465868</v>
      </c>
      <c r="L120" s="134">
        <v>2557954.36</v>
      </c>
      <c r="M120" s="135">
        <f t="shared" si="37"/>
        <v>255795.43599999999</v>
      </c>
      <c r="N120" s="135">
        <f t="shared" si="38"/>
        <v>48601.132839999998</v>
      </c>
      <c r="O120" s="135">
        <f t="shared" si="39"/>
        <v>2862350.9288400002</v>
      </c>
      <c r="P120" s="135">
        <f t="shared" si="26"/>
        <v>2862351</v>
      </c>
      <c r="Q120" s="136"/>
      <c r="R120" s="139">
        <v>1390000</v>
      </c>
      <c r="S120" s="145">
        <v>1440800</v>
      </c>
      <c r="T120" s="107" t="s">
        <v>851</v>
      </c>
      <c r="U120" s="135">
        <f t="shared" si="27"/>
        <v>2557954</v>
      </c>
      <c r="V120" s="181">
        <f t="shared" si="28"/>
        <v>255795.40000000002</v>
      </c>
      <c r="W120" s="181">
        <f t="shared" si="29"/>
        <v>48601.126000000004</v>
      </c>
      <c r="X120" s="181">
        <f t="shared" si="30"/>
        <v>2862351</v>
      </c>
      <c r="Y120" s="181">
        <f t="shared" si="31"/>
        <v>0</v>
      </c>
    </row>
    <row r="121" spans="1:25" ht="15.6" customHeight="1">
      <c r="A121" s="110" t="s">
        <v>662</v>
      </c>
      <c r="B121" s="114">
        <v>30225706</v>
      </c>
      <c r="C121" s="7" t="s">
        <v>386</v>
      </c>
      <c r="D121" s="7" t="s">
        <v>263</v>
      </c>
      <c r="E121" s="7" t="s">
        <v>127</v>
      </c>
      <c r="F121" s="7" t="s">
        <v>128</v>
      </c>
      <c r="G121" s="109" t="s">
        <v>191</v>
      </c>
      <c r="H121" s="7" t="s">
        <v>14</v>
      </c>
      <c r="I121" s="63"/>
      <c r="J121" s="114">
        <v>30</v>
      </c>
      <c r="K121" s="133">
        <v>2465868</v>
      </c>
      <c r="L121" s="134">
        <v>2557954.36</v>
      </c>
      <c r="M121" s="135">
        <f t="shared" si="37"/>
        <v>255795.43599999999</v>
      </c>
      <c r="N121" s="135">
        <f t="shared" si="38"/>
        <v>48601.132839999998</v>
      </c>
      <c r="O121" s="135">
        <f t="shared" si="39"/>
        <v>2862350.9288400002</v>
      </c>
      <c r="P121" s="135">
        <f t="shared" si="26"/>
        <v>2862351</v>
      </c>
      <c r="Q121" s="136"/>
      <c r="R121" s="145">
        <v>1300000</v>
      </c>
      <c r="S121" s="145">
        <v>1358000</v>
      </c>
      <c r="T121" s="107" t="s">
        <v>844</v>
      </c>
      <c r="U121" s="135">
        <f t="shared" si="27"/>
        <v>2557954</v>
      </c>
      <c r="V121" s="181">
        <f t="shared" si="28"/>
        <v>255795.40000000002</v>
      </c>
      <c r="W121" s="181">
        <f t="shared" si="29"/>
        <v>48601.126000000004</v>
      </c>
      <c r="X121" s="181">
        <f t="shared" si="30"/>
        <v>2862351</v>
      </c>
      <c r="Y121" s="181">
        <f t="shared" si="31"/>
        <v>0</v>
      </c>
    </row>
    <row r="122" spans="1:25" ht="15.6" customHeight="1">
      <c r="A122" s="110" t="s">
        <v>662</v>
      </c>
      <c r="B122" s="114">
        <v>39582655</v>
      </c>
      <c r="C122" s="7" t="s">
        <v>330</v>
      </c>
      <c r="D122" s="7" t="s">
        <v>331</v>
      </c>
      <c r="E122" s="7" t="s">
        <v>60</v>
      </c>
      <c r="F122" s="7" t="s">
        <v>146</v>
      </c>
      <c r="G122" s="109" t="s">
        <v>191</v>
      </c>
      <c r="H122" s="7" t="s">
        <v>14</v>
      </c>
      <c r="I122" s="63"/>
      <c r="J122" s="114">
        <v>30</v>
      </c>
      <c r="K122" s="133">
        <v>2465868</v>
      </c>
      <c r="L122" s="134">
        <v>2557954.36</v>
      </c>
      <c r="M122" s="135">
        <f t="shared" si="37"/>
        <v>255795.43599999999</v>
      </c>
      <c r="N122" s="135">
        <f t="shared" si="38"/>
        <v>48601.132839999998</v>
      </c>
      <c r="O122" s="135">
        <f t="shared" si="39"/>
        <v>2862350.9288400002</v>
      </c>
      <c r="P122" s="135">
        <f t="shared" ref="P122:P183" si="40">+ROUND(((O122/30)*J122),0)</f>
        <v>2862351</v>
      </c>
      <c r="Q122" s="136"/>
      <c r="R122" s="145">
        <v>1300000</v>
      </c>
      <c r="S122" s="145">
        <v>1358000</v>
      </c>
      <c r="T122" s="107" t="s">
        <v>841</v>
      </c>
      <c r="U122" s="135">
        <f t="shared" si="27"/>
        <v>2557954</v>
      </c>
      <c r="V122" s="181">
        <f t="shared" si="28"/>
        <v>255795.40000000002</v>
      </c>
      <c r="W122" s="181">
        <f t="shared" si="29"/>
        <v>48601.126000000004</v>
      </c>
      <c r="X122" s="181">
        <f t="shared" si="30"/>
        <v>2862351</v>
      </c>
      <c r="Y122" s="181">
        <f t="shared" si="31"/>
        <v>0</v>
      </c>
    </row>
    <row r="123" spans="1:25" ht="15.6" customHeight="1">
      <c r="A123" s="110" t="s">
        <v>662</v>
      </c>
      <c r="B123" s="114">
        <v>52554338</v>
      </c>
      <c r="C123" s="7" t="s">
        <v>154</v>
      </c>
      <c r="D123" s="7" t="s">
        <v>155</v>
      </c>
      <c r="E123" s="7" t="s">
        <v>156</v>
      </c>
      <c r="F123" s="7" t="s">
        <v>128</v>
      </c>
      <c r="G123" s="109" t="s">
        <v>45</v>
      </c>
      <c r="H123" s="7" t="s">
        <v>14</v>
      </c>
      <c r="I123" s="63"/>
      <c r="J123" s="114">
        <v>30</v>
      </c>
      <c r="K123" s="133">
        <v>2465868</v>
      </c>
      <c r="L123" s="134">
        <v>2557954.36</v>
      </c>
      <c r="M123" s="135">
        <f t="shared" si="37"/>
        <v>255795.43599999999</v>
      </c>
      <c r="N123" s="135">
        <f t="shared" si="38"/>
        <v>48601.132839999998</v>
      </c>
      <c r="O123" s="135">
        <f t="shared" si="39"/>
        <v>2862350.9288400002</v>
      </c>
      <c r="P123" s="135">
        <f t="shared" si="40"/>
        <v>2862351</v>
      </c>
      <c r="Q123" s="136"/>
      <c r="R123" s="137">
        <v>1401000</v>
      </c>
      <c r="S123" s="145">
        <v>1680920</v>
      </c>
      <c r="T123" s="107" t="s">
        <v>852</v>
      </c>
      <c r="U123" s="135">
        <f t="shared" ref="U123:U184" si="41">+ROUND(((L123/30)*J123),0)</f>
        <v>2557954</v>
      </c>
      <c r="V123" s="181">
        <f t="shared" si="28"/>
        <v>255795.40000000002</v>
      </c>
      <c r="W123" s="181">
        <f t="shared" si="29"/>
        <v>48601.126000000004</v>
      </c>
      <c r="X123" s="181">
        <f t="shared" si="30"/>
        <v>2862351</v>
      </c>
      <c r="Y123" s="181">
        <f t="shared" si="31"/>
        <v>0</v>
      </c>
    </row>
    <row r="124" spans="1:25" ht="15.6" customHeight="1">
      <c r="A124" s="110" t="s">
        <v>662</v>
      </c>
      <c r="B124" s="114">
        <v>52937650</v>
      </c>
      <c r="C124" s="7" t="s">
        <v>296</v>
      </c>
      <c r="D124" s="7" t="s">
        <v>296</v>
      </c>
      <c r="E124" s="7" t="s">
        <v>299</v>
      </c>
      <c r="F124" s="7" t="s">
        <v>300</v>
      </c>
      <c r="G124" s="109" t="s">
        <v>191</v>
      </c>
      <c r="H124" s="7" t="s">
        <v>14</v>
      </c>
      <c r="I124" s="63"/>
      <c r="J124" s="114">
        <v>30</v>
      </c>
      <c r="K124" s="133">
        <v>2465868</v>
      </c>
      <c r="L124" s="134">
        <v>2557954.36</v>
      </c>
      <c r="M124" s="135">
        <f t="shared" si="37"/>
        <v>255795.43599999999</v>
      </c>
      <c r="N124" s="135">
        <f t="shared" si="38"/>
        <v>48601.132839999998</v>
      </c>
      <c r="O124" s="135">
        <f t="shared" si="39"/>
        <v>2862350.9288400002</v>
      </c>
      <c r="P124" s="135">
        <f t="shared" si="40"/>
        <v>2862351</v>
      </c>
      <c r="Q124" s="136"/>
      <c r="R124" s="145">
        <v>1300000</v>
      </c>
      <c r="S124" s="145">
        <v>1358000</v>
      </c>
      <c r="T124" s="107" t="s">
        <v>841</v>
      </c>
      <c r="U124" s="135">
        <f t="shared" si="41"/>
        <v>2557954</v>
      </c>
      <c r="V124" s="181">
        <f t="shared" si="28"/>
        <v>255795.40000000002</v>
      </c>
      <c r="W124" s="181">
        <f t="shared" si="29"/>
        <v>48601.126000000004</v>
      </c>
      <c r="X124" s="181">
        <f t="shared" si="30"/>
        <v>2862351</v>
      </c>
      <c r="Y124" s="181">
        <f t="shared" si="31"/>
        <v>0</v>
      </c>
    </row>
    <row r="125" spans="1:25" ht="15.6" customHeight="1">
      <c r="A125" s="110" t="s">
        <v>662</v>
      </c>
      <c r="B125" s="114">
        <v>79597465</v>
      </c>
      <c r="C125" s="7" t="s">
        <v>242</v>
      </c>
      <c r="D125" s="7" t="s">
        <v>243</v>
      </c>
      <c r="E125" s="7" t="s">
        <v>164</v>
      </c>
      <c r="F125" s="7" t="s">
        <v>244</v>
      </c>
      <c r="G125" s="109" t="s">
        <v>13</v>
      </c>
      <c r="H125" s="7" t="s">
        <v>14</v>
      </c>
      <c r="I125" s="63"/>
      <c r="J125" s="114">
        <v>30</v>
      </c>
      <c r="K125" s="133">
        <v>2465868</v>
      </c>
      <c r="L125" s="134">
        <v>2557954.36</v>
      </c>
      <c r="M125" s="135">
        <f t="shared" ref="M125:M155" si="42">+L125*10%</f>
        <v>255795.43599999999</v>
      </c>
      <c r="N125" s="135">
        <f t="shared" ref="N125:N155" si="43">+M125*19%</f>
        <v>48601.132839999998</v>
      </c>
      <c r="O125" s="135">
        <f t="shared" ref="O125:O155" si="44">+L125+M125+N125</f>
        <v>2862350.9288400002</v>
      </c>
      <c r="P125" s="135">
        <f t="shared" si="40"/>
        <v>2862351</v>
      </c>
      <c r="Q125" s="136"/>
      <c r="R125" s="139">
        <v>1390000</v>
      </c>
      <c r="S125" s="145">
        <v>1440800</v>
      </c>
      <c r="T125" s="107" t="s">
        <v>841</v>
      </c>
      <c r="U125" s="135">
        <f t="shared" si="41"/>
        <v>2557954</v>
      </c>
      <c r="V125" s="181">
        <f t="shared" ref="V125:V185" si="45">+U125*10%</f>
        <v>255795.40000000002</v>
      </c>
      <c r="W125" s="181">
        <f t="shared" ref="W125:W185" si="46">+V125*19%</f>
        <v>48601.126000000004</v>
      </c>
      <c r="X125" s="181">
        <f t="shared" ref="X125:X185" si="47">+ROUND((U125+V125+W125),0)</f>
        <v>2862351</v>
      </c>
      <c r="Y125" s="181">
        <f t="shared" ref="Y125:Y185" si="48">+X125-P125</f>
        <v>0</v>
      </c>
    </row>
    <row r="126" spans="1:25" ht="15.6" customHeight="1">
      <c r="A126" s="110" t="s">
        <v>662</v>
      </c>
      <c r="B126" s="114">
        <v>1002269813</v>
      </c>
      <c r="C126" s="7" t="s">
        <v>15</v>
      </c>
      <c r="D126" s="7" t="s">
        <v>22</v>
      </c>
      <c r="E126" s="7" t="s">
        <v>23</v>
      </c>
      <c r="F126" s="7" t="s">
        <v>24</v>
      </c>
      <c r="G126" s="109" t="s">
        <v>191</v>
      </c>
      <c r="H126" s="7" t="s">
        <v>14</v>
      </c>
      <c r="I126" s="63"/>
      <c r="J126" s="114">
        <v>30</v>
      </c>
      <c r="K126" s="133">
        <v>2465868</v>
      </c>
      <c r="L126" s="134">
        <v>2557954.36</v>
      </c>
      <c r="M126" s="135">
        <f t="shared" si="42"/>
        <v>255795.43599999999</v>
      </c>
      <c r="N126" s="135">
        <f t="shared" si="43"/>
        <v>48601.132839999998</v>
      </c>
      <c r="O126" s="135">
        <f t="shared" si="44"/>
        <v>2862350.9288400002</v>
      </c>
      <c r="P126" s="135">
        <f t="shared" si="40"/>
        <v>2862351</v>
      </c>
      <c r="Q126" s="136"/>
      <c r="R126" s="145">
        <v>1300000</v>
      </c>
      <c r="S126" s="145">
        <v>1358000</v>
      </c>
      <c r="T126" s="107" t="s">
        <v>841</v>
      </c>
      <c r="U126" s="135">
        <f t="shared" si="41"/>
        <v>2557954</v>
      </c>
      <c r="V126" s="181">
        <f t="shared" si="45"/>
        <v>255795.40000000002</v>
      </c>
      <c r="W126" s="181">
        <f t="shared" si="46"/>
        <v>48601.126000000004</v>
      </c>
      <c r="X126" s="181">
        <f t="shared" si="47"/>
        <v>2862351</v>
      </c>
      <c r="Y126" s="181">
        <f t="shared" si="48"/>
        <v>0</v>
      </c>
    </row>
    <row r="127" spans="1:25" ht="15.6" customHeight="1">
      <c r="A127" s="110" t="s">
        <v>662</v>
      </c>
      <c r="B127" s="114">
        <v>1022985784</v>
      </c>
      <c r="C127" s="7" t="s">
        <v>245</v>
      </c>
      <c r="D127" s="7" t="s">
        <v>115</v>
      </c>
      <c r="E127" s="7" t="s">
        <v>246</v>
      </c>
      <c r="F127" s="7" t="s">
        <v>247</v>
      </c>
      <c r="G127" s="109" t="s">
        <v>13</v>
      </c>
      <c r="H127" s="7" t="s">
        <v>14</v>
      </c>
      <c r="I127" s="63"/>
      <c r="J127" s="114">
        <v>28</v>
      </c>
      <c r="K127" s="133">
        <v>2465868</v>
      </c>
      <c r="L127" s="134">
        <v>2557954.36</v>
      </c>
      <c r="M127" s="135">
        <f t="shared" si="42"/>
        <v>255795.43599999999</v>
      </c>
      <c r="N127" s="135">
        <f t="shared" si="43"/>
        <v>48601.132839999998</v>
      </c>
      <c r="O127" s="135">
        <f t="shared" si="44"/>
        <v>2862350.9288400002</v>
      </c>
      <c r="P127" s="135">
        <f t="shared" si="40"/>
        <v>2671528</v>
      </c>
      <c r="Q127" s="137" t="s">
        <v>833</v>
      </c>
      <c r="R127" s="138">
        <f>1297334+92667</f>
        <v>1390001</v>
      </c>
      <c r="S127" s="145">
        <v>1430000</v>
      </c>
      <c r="T127" s="107" t="s">
        <v>841</v>
      </c>
      <c r="U127" s="135">
        <f t="shared" si="41"/>
        <v>2387424</v>
      </c>
      <c r="V127" s="181">
        <f t="shared" si="45"/>
        <v>238742.40000000002</v>
      </c>
      <c r="W127" s="181">
        <f t="shared" si="46"/>
        <v>45361.056000000004</v>
      </c>
      <c r="X127" s="181">
        <f t="shared" si="47"/>
        <v>2671527</v>
      </c>
      <c r="Y127" s="181">
        <f t="shared" si="48"/>
        <v>-1</v>
      </c>
    </row>
    <row r="128" spans="1:25" ht="15.6" customHeight="1">
      <c r="A128" s="110" t="s">
        <v>662</v>
      </c>
      <c r="B128" s="114">
        <v>1024500166</v>
      </c>
      <c r="C128" s="7" t="s">
        <v>388</v>
      </c>
      <c r="D128" s="7" t="s">
        <v>52</v>
      </c>
      <c r="E128" s="7" t="s">
        <v>47</v>
      </c>
      <c r="F128" s="7" t="s">
        <v>389</v>
      </c>
      <c r="G128" s="109" t="s">
        <v>191</v>
      </c>
      <c r="H128" s="7" t="s">
        <v>14</v>
      </c>
      <c r="I128" s="63"/>
      <c r="J128" s="114">
        <v>30</v>
      </c>
      <c r="K128" s="133">
        <v>2465868</v>
      </c>
      <c r="L128" s="134">
        <v>2557954.36</v>
      </c>
      <c r="M128" s="135">
        <f t="shared" si="42"/>
        <v>255795.43599999999</v>
      </c>
      <c r="N128" s="135">
        <f t="shared" si="43"/>
        <v>48601.132839999998</v>
      </c>
      <c r="O128" s="135">
        <f t="shared" si="44"/>
        <v>2862350.9288400002</v>
      </c>
      <c r="P128" s="135">
        <f t="shared" si="40"/>
        <v>2862351</v>
      </c>
      <c r="Q128" s="136"/>
      <c r="R128" s="145">
        <v>1300000</v>
      </c>
      <c r="S128" s="145">
        <v>1358000</v>
      </c>
      <c r="T128" s="8" t="s">
        <v>841</v>
      </c>
      <c r="U128" s="135">
        <f t="shared" si="41"/>
        <v>2557954</v>
      </c>
      <c r="V128" s="181">
        <f t="shared" si="45"/>
        <v>255795.40000000002</v>
      </c>
      <c r="W128" s="181">
        <f t="shared" si="46"/>
        <v>48601.126000000004</v>
      </c>
      <c r="X128" s="181">
        <f t="shared" si="47"/>
        <v>2862351</v>
      </c>
      <c r="Y128" s="181">
        <f t="shared" si="48"/>
        <v>0</v>
      </c>
    </row>
    <row r="129" spans="1:25" ht="15.6" customHeight="1">
      <c r="A129" s="110" t="s">
        <v>662</v>
      </c>
      <c r="B129" s="114">
        <v>1024549825</v>
      </c>
      <c r="C129" s="7" t="s">
        <v>266</v>
      </c>
      <c r="D129" s="7" t="s">
        <v>65</v>
      </c>
      <c r="E129" s="7" t="s">
        <v>112</v>
      </c>
      <c r="F129" s="7" t="s">
        <v>322</v>
      </c>
      <c r="G129" s="109" t="s">
        <v>191</v>
      </c>
      <c r="H129" s="7" t="s">
        <v>354</v>
      </c>
      <c r="I129" s="63"/>
      <c r="J129" s="114">
        <v>28</v>
      </c>
      <c r="K129" s="133">
        <v>2465868</v>
      </c>
      <c r="L129" s="134">
        <v>2557954.36</v>
      </c>
      <c r="M129" s="135">
        <f t="shared" si="42"/>
        <v>255795.43599999999</v>
      </c>
      <c r="N129" s="135">
        <f t="shared" si="43"/>
        <v>48601.132839999998</v>
      </c>
      <c r="O129" s="135">
        <f t="shared" si="44"/>
        <v>2862350.9288400002</v>
      </c>
      <c r="P129" s="135">
        <f t="shared" si="40"/>
        <v>2671528</v>
      </c>
      <c r="Q129" s="137" t="s">
        <v>834</v>
      </c>
      <c r="R129" s="144">
        <f>1213334+86667</f>
        <v>1300001</v>
      </c>
      <c r="S129" s="137">
        <v>1347200</v>
      </c>
      <c r="T129" s="107" t="s">
        <v>841</v>
      </c>
      <c r="U129" s="135">
        <f t="shared" si="41"/>
        <v>2387424</v>
      </c>
      <c r="V129" s="181">
        <f t="shared" si="45"/>
        <v>238742.40000000002</v>
      </c>
      <c r="W129" s="181">
        <f t="shared" si="46"/>
        <v>45361.056000000004</v>
      </c>
      <c r="X129" s="181">
        <f t="shared" si="47"/>
        <v>2671527</v>
      </c>
      <c r="Y129" s="181">
        <f t="shared" si="48"/>
        <v>-1</v>
      </c>
    </row>
    <row r="130" spans="1:25" ht="15.6" customHeight="1">
      <c r="A130" s="110" t="s">
        <v>662</v>
      </c>
      <c r="B130" s="114">
        <v>1026256911</v>
      </c>
      <c r="C130" s="7" t="s">
        <v>157</v>
      </c>
      <c r="D130" s="7" t="s">
        <v>158</v>
      </c>
      <c r="E130" s="7" t="s">
        <v>159</v>
      </c>
      <c r="F130" s="7" t="s">
        <v>160</v>
      </c>
      <c r="G130" s="109" t="s">
        <v>191</v>
      </c>
      <c r="H130" s="7" t="s">
        <v>14</v>
      </c>
      <c r="I130" s="63"/>
      <c r="J130" s="114">
        <v>30</v>
      </c>
      <c r="K130" s="133">
        <v>2465868</v>
      </c>
      <c r="L130" s="134">
        <v>2557954.36</v>
      </c>
      <c r="M130" s="135">
        <f t="shared" si="42"/>
        <v>255795.43599999999</v>
      </c>
      <c r="N130" s="135">
        <f t="shared" si="43"/>
        <v>48601.132839999998</v>
      </c>
      <c r="O130" s="135">
        <f t="shared" si="44"/>
        <v>2862350.9288400002</v>
      </c>
      <c r="P130" s="135">
        <f t="shared" si="40"/>
        <v>2862351</v>
      </c>
      <c r="Q130" s="136"/>
      <c r="R130" s="145">
        <v>1300000</v>
      </c>
      <c r="S130" s="145">
        <v>1358000</v>
      </c>
      <c r="T130" s="107" t="s">
        <v>841</v>
      </c>
      <c r="U130" s="135">
        <f t="shared" si="41"/>
        <v>2557954</v>
      </c>
      <c r="V130" s="181">
        <f t="shared" si="45"/>
        <v>255795.40000000002</v>
      </c>
      <c r="W130" s="181">
        <f t="shared" si="46"/>
        <v>48601.126000000004</v>
      </c>
      <c r="X130" s="181">
        <f t="shared" si="47"/>
        <v>2862351</v>
      </c>
      <c r="Y130" s="181">
        <f t="shared" si="48"/>
        <v>0</v>
      </c>
    </row>
    <row r="131" spans="1:25" ht="15.6" customHeight="1">
      <c r="A131" s="110" t="s">
        <v>662</v>
      </c>
      <c r="B131" s="114">
        <v>1031120358</v>
      </c>
      <c r="C131" s="7" t="s">
        <v>378</v>
      </c>
      <c r="D131" s="7" t="s">
        <v>256</v>
      </c>
      <c r="E131" s="7" t="s">
        <v>387</v>
      </c>
      <c r="F131" s="7" t="s">
        <v>322</v>
      </c>
      <c r="G131" s="109" t="s">
        <v>191</v>
      </c>
      <c r="H131" s="7" t="s">
        <v>14</v>
      </c>
      <c r="I131" s="63"/>
      <c r="J131" s="114">
        <v>30</v>
      </c>
      <c r="K131" s="133">
        <v>2465868</v>
      </c>
      <c r="L131" s="134">
        <v>2557954.36</v>
      </c>
      <c r="M131" s="135">
        <f t="shared" si="42"/>
        <v>255795.43599999999</v>
      </c>
      <c r="N131" s="135">
        <f t="shared" si="43"/>
        <v>48601.132839999998</v>
      </c>
      <c r="O131" s="135">
        <f t="shared" si="44"/>
        <v>2862350.9288400002</v>
      </c>
      <c r="P131" s="135">
        <f t="shared" si="40"/>
        <v>2862351</v>
      </c>
      <c r="Q131" s="136"/>
      <c r="R131" s="145">
        <v>1300000</v>
      </c>
      <c r="S131" s="145">
        <v>1358000</v>
      </c>
      <c r="T131" s="107" t="s">
        <v>841</v>
      </c>
      <c r="U131" s="135">
        <f t="shared" si="41"/>
        <v>2557954</v>
      </c>
      <c r="V131" s="181">
        <f t="shared" si="45"/>
        <v>255795.40000000002</v>
      </c>
      <c r="W131" s="181">
        <f t="shared" si="46"/>
        <v>48601.126000000004</v>
      </c>
      <c r="X131" s="181">
        <f t="shared" si="47"/>
        <v>2862351</v>
      </c>
      <c r="Y131" s="181">
        <f t="shared" si="48"/>
        <v>0</v>
      </c>
    </row>
    <row r="132" spans="1:25" ht="15.6" customHeight="1">
      <c r="A132" s="110" t="s">
        <v>663</v>
      </c>
      <c r="B132" s="114">
        <v>19406447</v>
      </c>
      <c r="C132" s="7" t="s">
        <v>192</v>
      </c>
      <c r="D132" s="7" t="s">
        <v>114</v>
      </c>
      <c r="E132" s="7" t="s">
        <v>193</v>
      </c>
      <c r="F132" s="7"/>
      <c r="G132" s="109" t="s">
        <v>45</v>
      </c>
      <c r="H132" s="7" t="s">
        <v>14</v>
      </c>
      <c r="I132" s="63"/>
      <c r="J132" s="114">
        <v>30</v>
      </c>
      <c r="K132" s="133">
        <v>2465868</v>
      </c>
      <c r="L132" s="134">
        <v>2557954.36</v>
      </c>
      <c r="M132" s="135">
        <f t="shared" si="42"/>
        <v>255795.43599999999</v>
      </c>
      <c r="N132" s="135">
        <f t="shared" si="43"/>
        <v>48601.132839999998</v>
      </c>
      <c r="O132" s="135">
        <f t="shared" si="44"/>
        <v>2862350.9288400002</v>
      </c>
      <c r="P132" s="135">
        <f t="shared" si="40"/>
        <v>2862351</v>
      </c>
      <c r="Q132" s="136"/>
      <c r="R132" s="137">
        <v>1401000</v>
      </c>
      <c r="S132" s="145">
        <v>1680920</v>
      </c>
      <c r="T132" s="107" t="s">
        <v>841</v>
      </c>
      <c r="U132" s="135">
        <f t="shared" si="41"/>
        <v>2557954</v>
      </c>
      <c r="V132" s="181">
        <f t="shared" si="45"/>
        <v>255795.40000000002</v>
      </c>
      <c r="W132" s="181">
        <f t="shared" si="46"/>
        <v>48601.126000000004</v>
      </c>
      <c r="X132" s="181">
        <f t="shared" si="47"/>
        <v>2862351</v>
      </c>
      <c r="Y132" s="181">
        <f t="shared" si="48"/>
        <v>0</v>
      </c>
    </row>
    <row r="133" spans="1:25" ht="15.6" customHeight="1">
      <c r="A133" s="110" t="s">
        <v>663</v>
      </c>
      <c r="B133" s="114">
        <v>21147562</v>
      </c>
      <c r="C133" s="7" t="s">
        <v>35</v>
      </c>
      <c r="D133" s="7" t="s">
        <v>291</v>
      </c>
      <c r="E133" s="7" t="s">
        <v>409</v>
      </c>
      <c r="F133" s="7"/>
      <c r="G133" s="109" t="s">
        <v>191</v>
      </c>
      <c r="H133" s="7" t="s">
        <v>393</v>
      </c>
      <c r="I133" s="63"/>
      <c r="J133" s="114">
        <v>30</v>
      </c>
      <c r="K133" s="133">
        <v>2465868</v>
      </c>
      <c r="L133" s="134">
        <v>2557954.36</v>
      </c>
      <c r="M133" s="135">
        <f t="shared" si="42"/>
        <v>255795.43599999999</v>
      </c>
      <c r="N133" s="135">
        <f t="shared" si="43"/>
        <v>48601.132839999998</v>
      </c>
      <c r="O133" s="135">
        <f t="shared" si="44"/>
        <v>2862350.9288400002</v>
      </c>
      <c r="P133" s="135">
        <f t="shared" si="40"/>
        <v>2862351</v>
      </c>
      <c r="Q133" s="136"/>
      <c r="R133" s="145">
        <v>1300000</v>
      </c>
      <c r="S133" s="145">
        <v>1358000</v>
      </c>
      <c r="T133" s="107" t="s">
        <v>857</v>
      </c>
      <c r="U133" s="135">
        <f t="shared" si="41"/>
        <v>2557954</v>
      </c>
      <c r="V133" s="181">
        <f t="shared" si="45"/>
        <v>255795.40000000002</v>
      </c>
      <c r="W133" s="181">
        <f t="shared" si="46"/>
        <v>48601.126000000004</v>
      </c>
      <c r="X133" s="181">
        <f t="shared" si="47"/>
        <v>2862351</v>
      </c>
      <c r="Y133" s="181">
        <f t="shared" si="48"/>
        <v>0</v>
      </c>
    </row>
    <row r="134" spans="1:25" ht="15.6" customHeight="1">
      <c r="A134" s="110" t="s">
        <v>663</v>
      </c>
      <c r="B134" s="114">
        <v>52286356</v>
      </c>
      <c r="C134" s="7" t="s">
        <v>415</v>
      </c>
      <c r="D134" s="7" t="s">
        <v>263</v>
      </c>
      <c r="E134" s="7" t="s">
        <v>416</v>
      </c>
      <c r="F134" s="7"/>
      <c r="G134" s="109" t="s">
        <v>191</v>
      </c>
      <c r="H134" s="7" t="s">
        <v>411</v>
      </c>
      <c r="I134" s="63"/>
      <c r="J134" s="114">
        <v>30</v>
      </c>
      <c r="K134" s="133">
        <v>2465868</v>
      </c>
      <c r="L134" s="134">
        <v>2557954.36</v>
      </c>
      <c r="M134" s="135">
        <f t="shared" si="42"/>
        <v>255795.43599999999</v>
      </c>
      <c r="N134" s="135">
        <f t="shared" si="43"/>
        <v>48601.132839999998</v>
      </c>
      <c r="O134" s="135">
        <f t="shared" si="44"/>
        <v>2862350.9288400002</v>
      </c>
      <c r="P134" s="135">
        <f t="shared" si="40"/>
        <v>2862351</v>
      </c>
      <c r="Q134" s="136"/>
      <c r="R134" s="145">
        <v>1300000</v>
      </c>
      <c r="S134" s="137">
        <v>1358000</v>
      </c>
      <c r="T134" s="107" t="s">
        <v>841</v>
      </c>
      <c r="U134" s="135">
        <f t="shared" si="41"/>
        <v>2557954</v>
      </c>
      <c r="V134" s="181">
        <f t="shared" si="45"/>
        <v>255795.40000000002</v>
      </c>
      <c r="W134" s="181">
        <f t="shared" si="46"/>
        <v>48601.126000000004</v>
      </c>
      <c r="X134" s="181">
        <f t="shared" si="47"/>
        <v>2862351</v>
      </c>
      <c r="Y134" s="181">
        <f t="shared" si="48"/>
        <v>0</v>
      </c>
    </row>
    <row r="135" spans="1:25" ht="15.6" customHeight="1">
      <c r="A135" s="110" t="s">
        <v>663</v>
      </c>
      <c r="B135" s="114">
        <v>52801072</v>
      </c>
      <c r="C135" s="7" t="s">
        <v>212</v>
      </c>
      <c r="D135" s="7" t="s">
        <v>696</v>
      </c>
      <c r="E135" s="7" t="s">
        <v>127</v>
      </c>
      <c r="F135" s="7" t="s">
        <v>697</v>
      </c>
      <c r="G135" s="109" t="s">
        <v>191</v>
      </c>
      <c r="H135" s="63">
        <v>45407</v>
      </c>
      <c r="I135" s="63"/>
      <c r="J135" s="114">
        <v>30</v>
      </c>
      <c r="K135" s="133">
        <v>2465868</v>
      </c>
      <c r="L135" s="134">
        <v>2557954.36</v>
      </c>
      <c r="M135" s="135">
        <f t="shared" si="42"/>
        <v>255795.43599999999</v>
      </c>
      <c r="N135" s="135">
        <f t="shared" si="43"/>
        <v>48601.132839999998</v>
      </c>
      <c r="O135" s="135">
        <f t="shared" si="44"/>
        <v>2862350.9288400002</v>
      </c>
      <c r="P135" s="135">
        <f t="shared" si="40"/>
        <v>2862351</v>
      </c>
      <c r="Q135" s="136"/>
      <c r="R135" s="145">
        <v>1300000</v>
      </c>
      <c r="S135" s="145">
        <v>1358000</v>
      </c>
      <c r="T135" s="107" t="s">
        <v>844</v>
      </c>
      <c r="U135" s="135">
        <f t="shared" si="41"/>
        <v>2557954</v>
      </c>
      <c r="V135" s="181">
        <f t="shared" si="45"/>
        <v>255795.40000000002</v>
      </c>
      <c r="W135" s="181">
        <f t="shared" si="46"/>
        <v>48601.126000000004</v>
      </c>
      <c r="X135" s="181">
        <f t="shared" si="47"/>
        <v>2862351</v>
      </c>
      <c r="Y135" s="181">
        <f t="shared" si="48"/>
        <v>0</v>
      </c>
    </row>
    <row r="136" spans="1:25" ht="15.6" customHeight="1">
      <c r="A136" s="110" t="s">
        <v>663</v>
      </c>
      <c r="B136" s="114">
        <v>52822662</v>
      </c>
      <c r="C136" s="7" t="s">
        <v>212</v>
      </c>
      <c r="D136" s="7" t="s">
        <v>257</v>
      </c>
      <c r="E136" s="7" t="s">
        <v>105</v>
      </c>
      <c r="F136" s="7" t="s">
        <v>417</v>
      </c>
      <c r="G136" s="109" t="s">
        <v>191</v>
      </c>
      <c r="H136" s="7" t="s">
        <v>411</v>
      </c>
      <c r="I136" s="63"/>
      <c r="J136" s="114">
        <v>30</v>
      </c>
      <c r="K136" s="133">
        <v>2465868</v>
      </c>
      <c r="L136" s="134">
        <v>2557954.36</v>
      </c>
      <c r="M136" s="135">
        <f t="shared" si="42"/>
        <v>255795.43599999999</v>
      </c>
      <c r="N136" s="135">
        <f t="shared" si="43"/>
        <v>48601.132839999998</v>
      </c>
      <c r="O136" s="135">
        <f t="shared" si="44"/>
        <v>2862350.9288400002</v>
      </c>
      <c r="P136" s="135">
        <f t="shared" si="40"/>
        <v>2862351</v>
      </c>
      <c r="Q136" s="136"/>
      <c r="R136" s="145">
        <v>1300000</v>
      </c>
      <c r="S136" s="145">
        <v>1358000</v>
      </c>
      <c r="T136" s="107" t="s">
        <v>852</v>
      </c>
      <c r="U136" s="135">
        <f t="shared" si="41"/>
        <v>2557954</v>
      </c>
      <c r="V136" s="181">
        <f t="shared" si="45"/>
        <v>255795.40000000002</v>
      </c>
      <c r="W136" s="181">
        <f t="shared" si="46"/>
        <v>48601.126000000004</v>
      </c>
      <c r="X136" s="181">
        <f t="shared" si="47"/>
        <v>2862351</v>
      </c>
      <c r="Y136" s="181">
        <f t="shared" si="48"/>
        <v>0</v>
      </c>
    </row>
    <row r="137" spans="1:25" ht="15.6" customHeight="1">
      <c r="A137" s="110" t="s">
        <v>663</v>
      </c>
      <c r="B137" s="114">
        <v>79633497</v>
      </c>
      <c r="C137" s="7" t="s">
        <v>273</v>
      </c>
      <c r="D137" s="7" t="s">
        <v>163</v>
      </c>
      <c r="E137" s="7" t="s">
        <v>164</v>
      </c>
      <c r="F137" s="7" t="s">
        <v>324</v>
      </c>
      <c r="G137" s="109" t="s">
        <v>13</v>
      </c>
      <c r="H137" s="7" t="s">
        <v>14</v>
      </c>
      <c r="I137" s="63"/>
      <c r="J137" s="114">
        <v>30</v>
      </c>
      <c r="K137" s="133">
        <v>2465868</v>
      </c>
      <c r="L137" s="134">
        <v>2557954.36</v>
      </c>
      <c r="M137" s="135">
        <f t="shared" si="42"/>
        <v>255795.43599999999</v>
      </c>
      <c r="N137" s="135">
        <f t="shared" si="43"/>
        <v>48601.132839999998</v>
      </c>
      <c r="O137" s="135">
        <f t="shared" si="44"/>
        <v>2862350.9288400002</v>
      </c>
      <c r="P137" s="135">
        <f t="shared" si="40"/>
        <v>2862351</v>
      </c>
      <c r="Q137" s="136"/>
      <c r="R137" s="139">
        <v>1390000</v>
      </c>
      <c r="S137" s="145">
        <v>1440800</v>
      </c>
      <c r="T137" s="107" t="s">
        <v>852</v>
      </c>
      <c r="U137" s="135">
        <f t="shared" si="41"/>
        <v>2557954</v>
      </c>
      <c r="V137" s="181">
        <f t="shared" si="45"/>
        <v>255795.40000000002</v>
      </c>
      <c r="W137" s="181">
        <f t="shared" si="46"/>
        <v>48601.126000000004</v>
      </c>
      <c r="X137" s="181">
        <f t="shared" si="47"/>
        <v>2862351</v>
      </c>
      <c r="Y137" s="181">
        <f t="shared" si="48"/>
        <v>0</v>
      </c>
    </row>
    <row r="138" spans="1:25" ht="15.6" customHeight="1">
      <c r="A138" s="110" t="s">
        <v>663</v>
      </c>
      <c r="B138" s="114">
        <v>1019060189</v>
      </c>
      <c r="C138" s="7" t="s">
        <v>181</v>
      </c>
      <c r="D138" s="7" t="s">
        <v>182</v>
      </c>
      <c r="E138" s="7" t="s">
        <v>53</v>
      </c>
      <c r="F138" s="7" t="s">
        <v>183</v>
      </c>
      <c r="G138" s="109" t="s">
        <v>191</v>
      </c>
      <c r="H138" s="7" t="s">
        <v>14</v>
      </c>
      <c r="I138" s="63"/>
      <c r="J138" s="114">
        <v>30</v>
      </c>
      <c r="K138" s="133">
        <v>2465868</v>
      </c>
      <c r="L138" s="134">
        <v>2557954.36</v>
      </c>
      <c r="M138" s="135">
        <f t="shared" si="42"/>
        <v>255795.43599999999</v>
      </c>
      <c r="N138" s="135">
        <f t="shared" si="43"/>
        <v>48601.132839999998</v>
      </c>
      <c r="O138" s="135">
        <f t="shared" si="44"/>
        <v>2862350.9288400002</v>
      </c>
      <c r="P138" s="135">
        <f t="shared" si="40"/>
        <v>2862351</v>
      </c>
      <c r="Q138" s="136"/>
      <c r="R138" s="145">
        <v>1300000</v>
      </c>
      <c r="S138" s="137">
        <v>1358000</v>
      </c>
      <c r="T138" s="107" t="s">
        <v>844</v>
      </c>
      <c r="U138" s="135">
        <f t="shared" si="41"/>
        <v>2557954</v>
      </c>
      <c r="V138" s="181">
        <f t="shared" si="45"/>
        <v>255795.40000000002</v>
      </c>
      <c r="W138" s="181">
        <f t="shared" si="46"/>
        <v>48601.126000000004</v>
      </c>
      <c r="X138" s="181">
        <f t="shared" si="47"/>
        <v>2862351</v>
      </c>
      <c r="Y138" s="181">
        <f t="shared" si="48"/>
        <v>0</v>
      </c>
    </row>
    <row r="139" spans="1:25" ht="15.6" customHeight="1">
      <c r="A139" s="110" t="s">
        <v>663</v>
      </c>
      <c r="B139" s="114">
        <v>1020805845</v>
      </c>
      <c r="C139" s="7" t="s">
        <v>168</v>
      </c>
      <c r="D139" s="7" t="s">
        <v>212</v>
      </c>
      <c r="E139" s="7" t="s">
        <v>402</v>
      </c>
      <c r="F139" s="7" t="s">
        <v>187</v>
      </c>
      <c r="G139" s="109" t="s">
        <v>13</v>
      </c>
      <c r="H139" s="7" t="s">
        <v>393</v>
      </c>
      <c r="I139" s="63"/>
      <c r="J139" s="114">
        <v>30</v>
      </c>
      <c r="K139" s="133">
        <v>2465868</v>
      </c>
      <c r="L139" s="134">
        <v>2557954.36</v>
      </c>
      <c r="M139" s="135">
        <f t="shared" si="42"/>
        <v>255795.43599999999</v>
      </c>
      <c r="N139" s="135">
        <f t="shared" si="43"/>
        <v>48601.132839999998</v>
      </c>
      <c r="O139" s="135">
        <f t="shared" si="44"/>
        <v>2862350.9288400002</v>
      </c>
      <c r="P139" s="135">
        <f t="shared" si="40"/>
        <v>2862351</v>
      </c>
      <c r="Q139" s="136"/>
      <c r="R139" s="139">
        <v>1390000</v>
      </c>
      <c r="S139" s="145">
        <v>1440800</v>
      </c>
      <c r="T139" s="107" t="s">
        <v>841</v>
      </c>
      <c r="U139" s="135">
        <f t="shared" si="41"/>
        <v>2557954</v>
      </c>
      <c r="V139" s="181">
        <f t="shared" si="45"/>
        <v>255795.40000000002</v>
      </c>
      <c r="W139" s="181">
        <f t="shared" si="46"/>
        <v>48601.126000000004</v>
      </c>
      <c r="X139" s="181">
        <f t="shared" si="47"/>
        <v>2862351</v>
      </c>
      <c r="Y139" s="181">
        <f t="shared" si="48"/>
        <v>0</v>
      </c>
    </row>
    <row r="140" spans="1:25" ht="15.6" customHeight="1">
      <c r="A140" s="110" t="s">
        <v>663</v>
      </c>
      <c r="B140" s="114">
        <v>1020807133</v>
      </c>
      <c r="C140" s="7" t="s">
        <v>367</v>
      </c>
      <c r="D140" s="7" t="s">
        <v>200</v>
      </c>
      <c r="E140" s="7" t="s">
        <v>233</v>
      </c>
      <c r="F140" s="7" t="s">
        <v>369</v>
      </c>
      <c r="G140" s="109" t="s">
        <v>191</v>
      </c>
      <c r="H140" s="7" t="s">
        <v>354</v>
      </c>
      <c r="I140" s="63"/>
      <c r="J140" s="114">
        <v>30</v>
      </c>
      <c r="K140" s="133">
        <v>2465868</v>
      </c>
      <c r="L140" s="134">
        <v>2557954.36</v>
      </c>
      <c r="M140" s="135">
        <f t="shared" si="42"/>
        <v>255795.43599999999</v>
      </c>
      <c r="N140" s="135">
        <f t="shared" si="43"/>
        <v>48601.132839999998</v>
      </c>
      <c r="O140" s="135">
        <f t="shared" si="44"/>
        <v>2862350.9288400002</v>
      </c>
      <c r="P140" s="135">
        <f t="shared" si="40"/>
        <v>2862351</v>
      </c>
      <c r="Q140" s="136"/>
      <c r="R140" s="145">
        <v>1300000</v>
      </c>
      <c r="S140" s="137">
        <v>1358000</v>
      </c>
      <c r="T140" s="107" t="s">
        <v>852</v>
      </c>
      <c r="U140" s="135">
        <f t="shared" si="41"/>
        <v>2557954</v>
      </c>
      <c r="V140" s="181">
        <f t="shared" si="45"/>
        <v>255795.40000000002</v>
      </c>
      <c r="W140" s="181">
        <f t="shared" si="46"/>
        <v>48601.126000000004</v>
      </c>
      <c r="X140" s="181">
        <f t="shared" si="47"/>
        <v>2862351</v>
      </c>
      <c r="Y140" s="181">
        <f t="shared" si="48"/>
        <v>0</v>
      </c>
    </row>
    <row r="141" spans="1:25" ht="15.6" customHeight="1">
      <c r="A141" s="110" t="s">
        <v>663</v>
      </c>
      <c r="B141" s="114">
        <v>1022990341</v>
      </c>
      <c r="C141" s="7" t="s">
        <v>339</v>
      </c>
      <c r="D141" s="7" t="s">
        <v>28</v>
      </c>
      <c r="E141" s="7" t="s">
        <v>340</v>
      </c>
      <c r="F141" s="7" t="s">
        <v>341</v>
      </c>
      <c r="G141" s="109" t="s">
        <v>191</v>
      </c>
      <c r="H141" s="7" t="s">
        <v>14</v>
      </c>
      <c r="I141" s="63"/>
      <c r="J141" s="114">
        <v>30</v>
      </c>
      <c r="K141" s="133">
        <v>2465868</v>
      </c>
      <c r="L141" s="134">
        <v>2557954.36</v>
      </c>
      <c r="M141" s="135">
        <f t="shared" si="42"/>
        <v>255795.43599999999</v>
      </c>
      <c r="N141" s="135">
        <f t="shared" si="43"/>
        <v>48601.132839999998</v>
      </c>
      <c r="O141" s="135">
        <f t="shared" si="44"/>
        <v>2862350.9288400002</v>
      </c>
      <c r="P141" s="135">
        <f t="shared" si="40"/>
        <v>2862351</v>
      </c>
      <c r="Q141" s="136"/>
      <c r="R141" s="145">
        <v>1300000</v>
      </c>
      <c r="S141" s="145">
        <v>1358000</v>
      </c>
      <c r="T141" s="8" t="s">
        <v>844</v>
      </c>
      <c r="U141" s="135">
        <f t="shared" si="41"/>
        <v>2557954</v>
      </c>
      <c r="V141" s="181">
        <f t="shared" si="45"/>
        <v>255795.40000000002</v>
      </c>
      <c r="W141" s="181">
        <f t="shared" si="46"/>
        <v>48601.126000000004</v>
      </c>
      <c r="X141" s="181">
        <f t="shared" si="47"/>
        <v>2862351</v>
      </c>
      <c r="Y141" s="181">
        <f t="shared" si="48"/>
        <v>0</v>
      </c>
    </row>
    <row r="142" spans="1:25" ht="15.6" customHeight="1">
      <c r="A142" s="110" t="s">
        <v>663</v>
      </c>
      <c r="B142" s="114">
        <v>1110579008</v>
      </c>
      <c r="C142" s="7" t="s">
        <v>316</v>
      </c>
      <c r="D142" s="7" t="s">
        <v>257</v>
      </c>
      <c r="E142" s="7" t="s">
        <v>317</v>
      </c>
      <c r="F142" s="7" t="s">
        <v>223</v>
      </c>
      <c r="G142" s="109" t="s">
        <v>191</v>
      </c>
      <c r="H142" s="7" t="s">
        <v>14</v>
      </c>
      <c r="I142" s="63"/>
      <c r="J142" s="114">
        <v>30</v>
      </c>
      <c r="K142" s="133">
        <v>2465868</v>
      </c>
      <c r="L142" s="134">
        <v>2557954.36</v>
      </c>
      <c r="M142" s="135">
        <f t="shared" si="42"/>
        <v>255795.43599999999</v>
      </c>
      <c r="N142" s="135">
        <f t="shared" si="43"/>
        <v>48601.132839999998</v>
      </c>
      <c r="O142" s="135">
        <f t="shared" si="44"/>
        <v>2862350.9288400002</v>
      </c>
      <c r="P142" s="135">
        <f t="shared" si="40"/>
        <v>2862351</v>
      </c>
      <c r="Q142" s="136"/>
      <c r="R142" s="145">
        <v>1300000</v>
      </c>
      <c r="S142" s="137">
        <v>1358000</v>
      </c>
      <c r="T142" s="107" t="s">
        <v>844</v>
      </c>
      <c r="U142" s="135">
        <f t="shared" si="41"/>
        <v>2557954</v>
      </c>
      <c r="V142" s="181">
        <f t="shared" si="45"/>
        <v>255795.40000000002</v>
      </c>
      <c r="W142" s="181">
        <f t="shared" si="46"/>
        <v>48601.126000000004</v>
      </c>
      <c r="X142" s="181">
        <f t="shared" si="47"/>
        <v>2862351</v>
      </c>
      <c r="Y142" s="181">
        <f t="shared" si="48"/>
        <v>0</v>
      </c>
    </row>
    <row r="143" spans="1:25" ht="15.6" customHeight="1">
      <c r="A143" s="110" t="s">
        <v>664</v>
      </c>
      <c r="B143" s="114">
        <v>1018429019</v>
      </c>
      <c r="C143" s="7" t="s">
        <v>147</v>
      </c>
      <c r="D143" s="7" t="s">
        <v>148</v>
      </c>
      <c r="E143" s="7" t="s">
        <v>71</v>
      </c>
      <c r="F143" s="7" t="s">
        <v>149</v>
      </c>
      <c r="G143" s="109" t="s">
        <v>191</v>
      </c>
      <c r="H143" s="7" t="s">
        <v>14</v>
      </c>
      <c r="I143" s="63"/>
      <c r="J143" s="114">
        <v>30</v>
      </c>
      <c r="K143" s="133">
        <v>2465868</v>
      </c>
      <c r="L143" s="134">
        <v>2557954.36</v>
      </c>
      <c r="M143" s="135">
        <f t="shared" si="42"/>
        <v>255795.43599999999</v>
      </c>
      <c r="N143" s="135">
        <f t="shared" si="43"/>
        <v>48601.132839999998</v>
      </c>
      <c r="O143" s="135">
        <f t="shared" si="44"/>
        <v>2862350.9288400002</v>
      </c>
      <c r="P143" s="135">
        <f t="shared" si="40"/>
        <v>2862351</v>
      </c>
      <c r="Q143" s="136"/>
      <c r="R143" s="145">
        <v>1300000</v>
      </c>
      <c r="S143" s="137">
        <v>1358000</v>
      </c>
      <c r="T143" s="107" t="s">
        <v>841</v>
      </c>
      <c r="U143" s="135">
        <f t="shared" si="41"/>
        <v>2557954</v>
      </c>
      <c r="V143" s="181">
        <f t="shared" si="45"/>
        <v>255795.40000000002</v>
      </c>
      <c r="W143" s="181">
        <f t="shared" si="46"/>
        <v>48601.126000000004</v>
      </c>
      <c r="X143" s="181">
        <f t="shared" si="47"/>
        <v>2862351</v>
      </c>
      <c r="Y143" s="181">
        <f t="shared" si="48"/>
        <v>0</v>
      </c>
    </row>
    <row r="144" spans="1:25" ht="15.6" customHeight="1">
      <c r="A144" s="110" t="s">
        <v>664</v>
      </c>
      <c r="B144" s="114">
        <v>1031132769</v>
      </c>
      <c r="C144" s="7" t="s">
        <v>35</v>
      </c>
      <c r="D144" s="7" t="s">
        <v>161</v>
      </c>
      <c r="E144" s="7" t="s">
        <v>159</v>
      </c>
      <c r="F144" s="7" t="s">
        <v>31</v>
      </c>
      <c r="G144" s="109" t="s">
        <v>191</v>
      </c>
      <c r="H144" s="7" t="s">
        <v>14</v>
      </c>
      <c r="I144" s="63"/>
      <c r="J144" s="114">
        <v>30</v>
      </c>
      <c r="K144" s="133">
        <v>2465868</v>
      </c>
      <c r="L144" s="134">
        <v>2557954.36</v>
      </c>
      <c r="M144" s="135">
        <f t="shared" si="42"/>
        <v>255795.43599999999</v>
      </c>
      <c r="N144" s="135">
        <f t="shared" si="43"/>
        <v>48601.132839999998</v>
      </c>
      <c r="O144" s="135">
        <f t="shared" si="44"/>
        <v>2862350.9288400002</v>
      </c>
      <c r="P144" s="135">
        <f t="shared" si="40"/>
        <v>2862351</v>
      </c>
      <c r="Q144" s="136"/>
      <c r="R144" s="145">
        <v>1300000</v>
      </c>
      <c r="S144" s="145">
        <v>1358000</v>
      </c>
      <c r="T144" s="107" t="s">
        <v>841</v>
      </c>
      <c r="U144" s="135">
        <f t="shared" si="41"/>
        <v>2557954</v>
      </c>
      <c r="V144" s="181">
        <f t="shared" si="45"/>
        <v>255795.40000000002</v>
      </c>
      <c r="W144" s="181">
        <f t="shared" si="46"/>
        <v>48601.126000000004</v>
      </c>
      <c r="X144" s="181">
        <f t="shared" si="47"/>
        <v>2862351</v>
      </c>
      <c r="Y144" s="181">
        <f t="shared" si="48"/>
        <v>0</v>
      </c>
    </row>
    <row r="145" spans="1:25" ht="15.6" customHeight="1">
      <c r="A145" s="110" t="s">
        <v>665</v>
      </c>
      <c r="B145" s="114">
        <v>64577288</v>
      </c>
      <c r="C145" s="7" t="s">
        <v>144</v>
      </c>
      <c r="D145" s="7" t="s">
        <v>142</v>
      </c>
      <c r="E145" s="7" t="s">
        <v>145</v>
      </c>
      <c r="F145" s="7" t="s">
        <v>146</v>
      </c>
      <c r="G145" s="109" t="s">
        <v>191</v>
      </c>
      <c r="H145" s="7" t="s">
        <v>14</v>
      </c>
      <c r="I145" s="63"/>
      <c r="J145" s="114">
        <v>28</v>
      </c>
      <c r="K145" s="133">
        <v>2465868</v>
      </c>
      <c r="L145" s="134">
        <v>2557954.36</v>
      </c>
      <c r="M145" s="135">
        <f t="shared" si="42"/>
        <v>255795.43599999999</v>
      </c>
      <c r="N145" s="135">
        <f t="shared" si="43"/>
        <v>48601.132839999998</v>
      </c>
      <c r="O145" s="135">
        <f t="shared" si="44"/>
        <v>2862350.9288400002</v>
      </c>
      <c r="P145" s="135">
        <f t="shared" si="40"/>
        <v>2671528</v>
      </c>
      <c r="Q145" s="137" t="s">
        <v>860</v>
      </c>
      <c r="R145" s="144">
        <f>1213334+86667</f>
        <v>1300001</v>
      </c>
      <c r="S145" s="145">
        <v>1347200</v>
      </c>
      <c r="T145" s="107" t="s">
        <v>841</v>
      </c>
      <c r="U145" s="135">
        <f t="shared" si="41"/>
        <v>2387424</v>
      </c>
      <c r="V145" s="181">
        <f t="shared" si="45"/>
        <v>238742.40000000002</v>
      </c>
      <c r="W145" s="181">
        <f t="shared" si="46"/>
        <v>45361.056000000004</v>
      </c>
      <c r="X145" s="181">
        <f t="shared" si="47"/>
        <v>2671527</v>
      </c>
      <c r="Y145" s="181">
        <f t="shared" si="48"/>
        <v>-1</v>
      </c>
    </row>
    <row r="146" spans="1:25" ht="15.6" customHeight="1">
      <c r="A146" s="110" t="s">
        <v>665</v>
      </c>
      <c r="B146" s="114">
        <v>1020727061</v>
      </c>
      <c r="C146" s="7" t="s">
        <v>163</v>
      </c>
      <c r="D146" s="7" t="s">
        <v>166</v>
      </c>
      <c r="E146" s="7" t="s">
        <v>71</v>
      </c>
      <c r="F146" s="7" t="s">
        <v>167</v>
      </c>
      <c r="G146" s="109" t="s">
        <v>191</v>
      </c>
      <c r="H146" s="7" t="s">
        <v>14</v>
      </c>
      <c r="I146" s="63"/>
      <c r="J146" s="114">
        <v>30</v>
      </c>
      <c r="K146" s="133">
        <v>2465868</v>
      </c>
      <c r="L146" s="134">
        <v>2557954.36</v>
      </c>
      <c r="M146" s="135">
        <f t="shared" si="42"/>
        <v>255795.43599999999</v>
      </c>
      <c r="N146" s="135">
        <f t="shared" si="43"/>
        <v>48601.132839999998</v>
      </c>
      <c r="O146" s="135">
        <f t="shared" si="44"/>
        <v>2862350.9288400002</v>
      </c>
      <c r="P146" s="135">
        <f t="shared" si="40"/>
        <v>2862351</v>
      </c>
      <c r="Q146" s="136"/>
      <c r="R146" s="145">
        <v>1300000</v>
      </c>
      <c r="S146" s="145">
        <v>1358000</v>
      </c>
      <c r="T146" s="107" t="s">
        <v>841</v>
      </c>
      <c r="U146" s="135">
        <f t="shared" si="41"/>
        <v>2557954</v>
      </c>
      <c r="V146" s="181">
        <f t="shared" si="45"/>
        <v>255795.40000000002</v>
      </c>
      <c r="W146" s="181">
        <f t="shared" si="46"/>
        <v>48601.126000000004</v>
      </c>
      <c r="X146" s="181">
        <f t="shared" si="47"/>
        <v>2862351</v>
      </c>
      <c r="Y146" s="181">
        <f t="shared" si="48"/>
        <v>0</v>
      </c>
    </row>
    <row r="147" spans="1:25" ht="15.6" customHeight="1">
      <c r="A147" s="110" t="s">
        <v>666</v>
      </c>
      <c r="B147" s="114">
        <v>52500946</v>
      </c>
      <c r="C147" s="7" t="s">
        <v>147</v>
      </c>
      <c r="D147" s="7" t="s">
        <v>352</v>
      </c>
      <c r="E147" s="7" t="s">
        <v>353</v>
      </c>
      <c r="F147" s="7" t="s">
        <v>47</v>
      </c>
      <c r="G147" s="109" t="s">
        <v>191</v>
      </c>
      <c r="H147" s="7" t="s">
        <v>354</v>
      </c>
      <c r="I147" s="63"/>
      <c r="J147" s="114">
        <v>30</v>
      </c>
      <c r="K147" s="133">
        <v>2465868</v>
      </c>
      <c r="L147" s="134">
        <v>2557954.36</v>
      </c>
      <c r="M147" s="135">
        <f t="shared" si="42"/>
        <v>255795.43599999999</v>
      </c>
      <c r="N147" s="135">
        <f t="shared" si="43"/>
        <v>48601.132839999998</v>
      </c>
      <c r="O147" s="135">
        <f t="shared" si="44"/>
        <v>2862350.9288400002</v>
      </c>
      <c r="P147" s="135">
        <f t="shared" si="40"/>
        <v>2862351</v>
      </c>
      <c r="Q147" s="136"/>
      <c r="R147" s="145">
        <v>1300000</v>
      </c>
      <c r="S147" s="145">
        <v>1358000</v>
      </c>
      <c r="T147" s="107" t="s">
        <v>851</v>
      </c>
      <c r="U147" s="135">
        <f t="shared" si="41"/>
        <v>2557954</v>
      </c>
      <c r="V147" s="181">
        <f t="shared" si="45"/>
        <v>255795.40000000002</v>
      </c>
      <c r="W147" s="181">
        <f t="shared" si="46"/>
        <v>48601.126000000004</v>
      </c>
      <c r="X147" s="181">
        <f t="shared" si="47"/>
        <v>2862351</v>
      </c>
      <c r="Y147" s="181">
        <f t="shared" si="48"/>
        <v>0</v>
      </c>
    </row>
    <row r="148" spans="1:25" ht="15.6" customHeight="1">
      <c r="A148" s="110" t="s">
        <v>666</v>
      </c>
      <c r="B148" s="114">
        <v>51909861</v>
      </c>
      <c r="C148" s="7" t="s">
        <v>41</v>
      </c>
      <c r="D148" s="7"/>
      <c r="E148" s="7" t="s">
        <v>71</v>
      </c>
      <c r="F148" s="7" t="s">
        <v>433</v>
      </c>
      <c r="G148" s="109" t="s">
        <v>191</v>
      </c>
      <c r="H148" s="63">
        <v>45407</v>
      </c>
      <c r="I148" s="63"/>
      <c r="J148" s="114">
        <v>30</v>
      </c>
      <c r="K148" s="133">
        <v>2465868</v>
      </c>
      <c r="L148" s="134">
        <v>2557954.36</v>
      </c>
      <c r="M148" s="135">
        <f t="shared" si="42"/>
        <v>255795.43599999999</v>
      </c>
      <c r="N148" s="135">
        <f t="shared" si="43"/>
        <v>48601.132839999998</v>
      </c>
      <c r="O148" s="135">
        <f t="shared" si="44"/>
        <v>2862350.9288400002</v>
      </c>
      <c r="P148" s="135">
        <f t="shared" si="40"/>
        <v>2862351</v>
      </c>
      <c r="Q148" s="136"/>
      <c r="R148" s="139">
        <v>1300000</v>
      </c>
      <c r="S148" s="137">
        <v>1358000</v>
      </c>
      <c r="T148" s="107" t="s">
        <v>841</v>
      </c>
      <c r="U148" s="135">
        <f t="shared" si="41"/>
        <v>2557954</v>
      </c>
      <c r="V148" s="181">
        <f t="shared" si="45"/>
        <v>255795.40000000002</v>
      </c>
      <c r="W148" s="181">
        <f t="shared" si="46"/>
        <v>48601.126000000004</v>
      </c>
      <c r="X148" s="181">
        <f t="shared" si="47"/>
        <v>2862351</v>
      </c>
      <c r="Y148" s="181">
        <f t="shared" si="48"/>
        <v>0</v>
      </c>
    </row>
    <row r="149" spans="1:25" ht="15.6" customHeight="1">
      <c r="A149" s="110" t="s">
        <v>666</v>
      </c>
      <c r="B149" s="114">
        <v>1023015035</v>
      </c>
      <c r="C149" s="7" t="s">
        <v>291</v>
      </c>
      <c r="D149" s="7" t="s">
        <v>273</v>
      </c>
      <c r="E149" s="7" t="s">
        <v>294</v>
      </c>
      <c r="F149" s="7" t="s">
        <v>295</v>
      </c>
      <c r="G149" s="109" t="s">
        <v>13</v>
      </c>
      <c r="H149" s="7" t="s">
        <v>14</v>
      </c>
      <c r="I149" s="63"/>
      <c r="J149" s="114">
        <v>30</v>
      </c>
      <c r="K149" s="133">
        <v>2465868</v>
      </c>
      <c r="L149" s="134">
        <v>2557954.36</v>
      </c>
      <c r="M149" s="135">
        <f t="shared" si="42"/>
        <v>255795.43599999999</v>
      </c>
      <c r="N149" s="135">
        <f t="shared" si="43"/>
        <v>48601.132839999998</v>
      </c>
      <c r="O149" s="135">
        <f t="shared" si="44"/>
        <v>2862350.9288400002</v>
      </c>
      <c r="P149" s="135">
        <f t="shared" si="40"/>
        <v>2862351</v>
      </c>
      <c r="Q149" s="136"/>
      <c r="R149" s="139">
        <v>1390000</v>
      </c>
      <c r="S149" s="145">
        <v>1440800</v>
      </c>
      <c r="T149" s="107" t="s">
        <v>841</v>
      </c>
      <c r="U149" s="135">
        <f t="shared" si="41"/>
        <v>2557954</v>
      </c>
      <c r="V149" s="181">
        <f t="shared" si="45"/>
        <v>255795.40000000002</v>
      </c>
      <c r="W149" s="181">
        <f t="shared" si="46"/>
        <v>48601.126000000004</v>
      </c>
      <c r="X149" s="181">
        <f t="shared" si="47"/>
        <v>2862351</v>
      </c>
      <c r="Y149" s="181">
        <f t="shared" si="48"/>
        <v>0</v>
      </c>
    </row>
    <row r="150" spans="1:25" ht="15.6" customHeight="1">
      <c r="A150" s="110" t="s">
        <v>667</v>
      </c>
      <c r="B150" s="114">
        <v>52130077</v>
      </c>
      <c r="C150" s="7" t="s">
        <v>168</v>
      </c>
      <c r="D150" s="7" t="s">
        <v>19</v>
      </c>
      <c r="E150" s="7" t="s">
        <v>173</v>
      </c>
      <c r="F150" s="7"/>
      <c r="G150" s="109" t="s">
        <v>191</v>
      </c>
      <c r="H150" s="7" t="s">
        <v>14</v>
      </c>
      <c r="I150" s="63"/>
      <c r="J150" s="114">
        <v>30</v>
      </c>
      <c r="K150" s="133">
        <v>2465868</v>
      </c>
      <c r="L150" s="134">
        <v>2557954.36</v>
      </c>
      <c r="M150" s="135">
        <f t="shared" si="42"/>
        <v>255795.43599999999</v>
      </c>
      <c r="N150" s="135">
        <f t="shared" si="43"/>
        <v>48601.132839999998</v>
      </c>
      <c r="O150" s="135">
        <f t="shared" si="44"/>
        <v>2862350.9288400002</v>
      </c>
      <c r="P150" s="135">
        <f t="shared" si="40"/>
        <v>2862351</v>
      </c>
      <c r="Q150" s="136"/>
      <c r="R150" s="145">
        <v>1300000</v>
      </c>
      <c r="S150" s="145">
        <v>1358000</v>
      </c>
      <c r="T150" s="107" t="s">
        <v>852</v>
      </c>
      <c r="U150" s="135">
        <f t="shared" si="41"/>
        <v>2557954</v>
      </c>
      <c r="V150" s="181">
        <f t="shared" si="45"/>
        <v>255795.40000000002</v>
      </c>
      <c r="W150" s="181">
        <f t="shared" si="46"/>
        <v>48601.126000000004</v>
      </c>
      <c r="X150" s="181">
        <f t="shared" si="47"/>
        <v>2862351</v>
      </c>
      <c r="Y150" s="181">
        <f t="shared" si="48"/>
        <v>0</v>
      </c>
    </row>
    <row r="151" spans="1:25" ht="15.6" customHeight="1">
      <c r="A151" s="110" t="s">
        <v>667</v>
      </c>
      <c r="B151" s="114">
        <v>52389391</v>
      </c>
      <c r="C151" s="7" t="s">
        <v>194</v>
      </c>
      <c r="D151" s="7" t="s">
        <v>195</v>
      </c>
      <c r="E151" s="7" t="s">
        <v>196</v>
      </c>
      <c r="F151" s="7" t="s">
        <v>53</v>
      </c>
      <c r="G151" s="109" t="s">
        <v>191</v>
      </c>
      <c r="H151" s="7" t="s">
        <v>14</v>
      </c>
      <c r="I151" s="63"/>
      <c r="J151" s="114">
        <v>30</v>
      </c>
      <c r="K151" s="133">
        <v>2465868</v>
      </c>
      <c r="L151" s="134">
        <v>2557954.36</v>
      </c>
      <c r="M151" s="135">
        <f t="shared" si="42"/>
        <v>255795.43599999999</v>
      </c>
      <c r="N151" s="135">
        <f t="shared" si="43"/>
        <v>48601.132839999998</v>
      </c>
      <c r="O151" s="135">
        <f t="shared" si="44"/>
        <v>2862350.9288400002</v>
      </c>
      <c r="P151" s="135">
        <f t="shared" si="40"/>
        <v>2862351</v>
      </c>
      <c r="Q151" s="136"/>
      <c r="R151" s="145">
        <v>1300000</v>
      </c>
      <c r="S151" s="145">
        <v>1358000</v>
      </c>
      <c r="T151" s="107" t="s">
        <v>852</v>
      </c>
      <c r="U151" s="135">
        <f t="shared" si="41"/>
        <v>2557954</v>
      </c>
      <c r="V151" s="181">
        <f t="shared" si="45"/>
        <v>255795.40000000002</v>
      </c>
      <c r="W151" s="181">
        <f t="shared" si="46"/>
        <v>48601.126000000004</v>
      </c>
      <c r="X151" s="181">
        <f t="shared" si="47"/>
        <v>2862351</v>
      </c>
      <c r="Y151" s="181">
        <f t="shared" si="48"/>
        <v>0</v>
      </c>
    </row>
    <row r="152" spans="1:25" ht="15.6" customHeight="1">
      <c r="A152" s="110" t="s">
        <v>667</v>
      </c>
      <c r="B152" s="114">
        <v>1127388893</v>
      </c>
      <c r="C152" s="7" t="s">
        <v>291</v>
      </c>
      <c r="D152" s="7" t="s">
        <v>292</v>
      </c>
      <c r="E152" s="7" t="s">
        <v>153</v>
      </c>
      <c r="F152" s="7" t="s">
        <v>293</v>
      </c>
      <c r="G152" s="109" t="s">
        <v>13</v>
      </c>
      <c r="H152" s="7" t="s">
        <v>14</v>
      </c>
      <c r="I152" s="63"/>
      <c r="J152" s="114">
        <v>30</v>
      </c>
      <c r="K152" s="133">
        <v>2465868</v>
      </c>
      <c r="L152" s="134">
        <v>2557954.36</v>
      </c>
      <c r="M152" s="135">
        <f t="shared" si="42"/>
        <v>255795.43599999999</v>
      </c>
      <c r="N152" s="135">
        <f t="shared" si="43"/>
        <v>48601.132839999998</v>
      </c>
      <c r="O152" s="135">
        <f t="shared" si="44"/>
        <v>2862350.9288400002</v>
      </c>
      <c r="P152" s="135">
        <f t="shared" si="40"/>
        <v>2862351</v>
      </c>
      <c r="Q152" s="136"/>
      <c r="R152" s="139">
        <v>1390000</v>
      </c>
      <c r="S152" s="145">
        <v>1440800</v>
      </c>
      <c r="T152" s="107" t="s">
        <v>779</v>
      </c>
      <c r="U152" s="135">
        <f t="shared" si="41"/>
        <v>2557954</v>
      </c>
      <c r="V152" s="181">
        <f t="shared" si="45"/>
        <v>255795.40000000002</v>
      </c>
      <c r="W152" s="181">
        <f t="shared" si="46"/>
        <v>48601.126000000004</v>
      </c>
      <c r="X152" s="181">
        <f t="shared" si="47"/>
        <v>2862351</v>
      </c>
      <c r="Y152" s="181">
        <f t="shared" si="48"/>
        <v>0</v>
      </c>
    </row>
    <row r="153" spans="1:25" ht="15.6" customHeight="1">
      <c r="A153" s="110" t="s">
        <v>668</v>
      </c>
      <c r="B153" s="114">
        <v>12753966</v>
      </c>
      <c r="C153" s="7" t="s">
        <v>259</v>
      </c>
      <c r="D153" s="7" t="s">
        <v>260</v>
      </c>
      <c r="E153" s="7" t="s">
        <v>261</v>
      </c>
      <c r="F153" s="7" t="s">
        <v>262</v>
      </c>
      <c r="G153" s="109" t="s">
        <v>13</v>
      </c>
      <c r="H153" s="7" t="s">
        <v>14</v>
      </c>
      <c r="I153" s="63"/>
      <c r="J153" s="114">
        <v>30</v>
      </c>
      <c r="K153" s="133">
        <v>2465868</v>
      </c>
      <c r="L153" s="134">
        <v>2557954.36</v>
      </c>
      <c r="M153" s="135">
        <f t="shared" si="42"/>
        <v>255795.43599999999</v>
      </c>
      <c r="N153" s="135">
        <f t="shared" si="43"/>
        <v>48601.132839999998</v>
      </c>
      <c r="O153" s="135">
        <f t="shared" si="44"/>
        <v>2862350.9288400002</v>
      </c>
      <c r="P153" s="135">
        <f t="shared" si="40"/>
        <v>2862351</v>
      </c>
      <c r="Q153" s="136"/>
      <c r="R153" s="139">
        <v>1390000</v>
      </c>
      <c r="S153" s="145">
        <v>1440800</v>
      </c>
      <c r="T153" s="107" t="s">
        <v>852</v>
      </c>
      <c r="U153" s="135">
        <f t="shared" si="41"/>
        <v>2557954</v>
      </c>
      <c r="V153" s="181">
        <f t="shared" si="45"/>
        <v>255795.40000000002</v>
      </c>
      <c r="W153" s="181">
        <f t="shared" si="46"/>
        <v>48601.126000000004</v>
      </c>
      <c r="X153" s="181">
        <f t="shared" si="47"/>
        <v>2862351</v>
      </c>
      <c r="Y153" s="181">
        <f t="shared" si="48"/>
        <v>0</v>
      </c>
    </row>
    <row r="154" spans="1:25" ht="15.6" customHeight="1">
      <c r="A154" s="110" t="s">
        <v>668</v>
      </c>
      <c r="B154" s="114">
        <v>39798258</v>
      </c>
      <c r="C154" s="7" t="s">
        <v>168</v>
      </c>
      <c r="D154" s="7" t="s">
        <v>169</v>
      </c>
      <c r="E154" s="7" t="s">
        <v>170</v>
      </c>
      <c r="F154" s="7"/>
      <c r="G154" s="109" t="s">
        <v>191</v>
      </c>
      <c r="H154" s="7" t="s">
        <v>14</v>
      </c>
      <c r="I154" s="63"/>
      <c r="J154" s="114">
        <v>30</v>
      </c>
      <c r="K154" s="133">
        <v>2465868</v>
      </c>
      <c r="L154" s="134">
        <v>2557954.36</v>
      </c>
      <c r="M154" s="135">
        <f t="shared" si="42"/>
        <v>255795.43599999999</v>
      </c>
      <c r="N154" s="135">
        <f t="shared" si="43"/>
        <v>48601.132839999998</v>
      </c>
      <c r="O154" s="135">
        <f t="shared" si="44"/>
        <v>2862350.9288400002</v>
      </c>
      <c r="P154" s="135">
        <f t="shared" si="40"/>
        <v>2862351</v>
      </c>
      <c r="Q154" s="136"/>
      <c r="R154" s="145">
        <v>1300000</v>
      </c>
      <c r="S154" s="145">
        <v>1358000</v>
      </c>
      <c r="T154" s="107" t="s">
        <v>841</v>
      </c>
      <c r="U154" s="135">
        <f t="shared" si="41"/>
        <v>2557954</v>
      </c>
      <c r="V154" s="181">
        <f t="shared" si="45"/>
        <v>255795.40000000002</v>
      </c>
      <c r="W154" s="181">
        <f t="shared" si="46"/>
        <v>48601.126000000004</v>
      </c>
      <c r="X154" s="181">
        <f t="shared" si="47"/>
        <v>2862351</v>
      </c>
      <c r="Y154" s="181">
        <f t="shared" si="48"/>
        <v>0</v>
      </c>
    </row>
    <row r="155" spans="1:25" ht="15.6" customHeight="1">
      <c r="A155" s="110" t="s">
        <v>668</v>
      </c>
      <c r="B155" s="114">
        <v>52800585</v>
      </c>
      <c r="C155" s="7" t="s">
        <v>250</v>
      </c>
      <c r="D155" s="7" t="s">
        <v>251</v>
      </c>
      <c r="E155" s="7" t="s">
        <v>60</v>
      </c>
      <c r="F155" s="7" t="s">
        <v>54</v>
      </c>
      <c r="G155" s="109" t="s">
        <v>191</v>
      </c>
      <c r="H155" s="7" t="s">
        <v>14</v>
      </c>
      <c r="I155" s="63"/>
      <c r="J155" s="114">
        <v>30</v>
      </c>
      <c r="K155" s="133">
        <v>2465868</v>
      </c>
      <c r="L155" s="134">
        <v>2557954.36</v>
      </c>
      <c r="M155" s="135">
        <f t="shared" si="42"/>
        <v>255795.43599999999</v>
      </c>
      <c r="N155" s="135">
        <f t="shared" si="43"/>
        <v>48601.132839999998</v>
      </c>
      <c r="O155" s="135">
        <f t="shared" si="44"/>
        <v>2862350.9288400002</v>
      </c>
      <c r="P155" s="135">
        <f t="shared" si="40"/>
        <v>2862351</v>
      </c>
      <c r="Q155" s="136"/>
      <c r="R155" s="145">
        <v>1300000</v>
      </c>
      <c r="S155" s="145">
        <v>1358000</v>
      </c>
      <c r="T155" s="107" t="s">
        <v>841</v>
      </c>
      <c r="U155" s="135">
        <f t="shared" si="41"/>
        <v>2557954</v>
      </c>
      <c r="V155" s="181">
        <f t="shared" si="45"/>
        <v>255795.40000000002</v>
      </c>
      <c r="W155" s="181">
        <f t="shared" si="46"/>
        <v>48601.126000000004</v>
      </c>
      <c r="X155" s="181">
        <f t="shared" si="47"/>
        <v>2862351</v>
      </c>
      <c r="Y155" s="181">
        <f t="shared" si="48"/>
        <v>0</v>
      </c>
    </row>
    <row r="156" spans="1:25" ht="15.6" customHeight="1">
      <c r="A156" s="110" t="s">
        <v>668</v>
      </c>
      <c r="B156" s="114">
        <v>53153000</v>
      </c>
      <c r="C156" s="7" t="s">
        <v>28</v>
      </c>
      <c r="D156" s="7" t="s">
        <v>28</v>
      </c>
      <c r="E156" s="7" t="s">
        <v>32</v>
      </c>
      <c r="F156" s="7" t="s">
        <v>33</v>
      </c>
      <c r="G156" s="109" t="s">
        <v>191</v>
      </c>
      <c r="H156" s="7" t="s">
        <v>14</v>
      </c>
      <c r="I156" s="63"/>
      <c r="J156" s="114">
        <v>30</v>
      </c>
      <c r="K156" s="133">
        <v>2465868</v>
      </c>
      <c r="L156" s="134">
        <v>2557954.36</v>
      </c>
      <c r="M156" s="135">
        <f t="shared" ref="M156:M189" si="49">+L156*10%</f>
        <v>255795.43599999999</v>
      </c>
      <c r="N156" s="135">
        <f t="shared" ref="N156:N189" si="50">+M156*19%</f>
        <v>48601.132839999998</v>
      </c>
      <c r="O156" s="135">
        <f t="shared" ref="O156:O189" si="51">+L156+M156+N156</f>
        <v>2862350.9288400002</v>
      </c>
      <c r="P156" s="135">
        <f t="shared" si="40"/>
        <v>2862351</v>
      </c>
      <c r="Q156" s="136"/>
      <c r="R156" s="145">
        <v>1300000</v>
      </c>
      <c r="S156" s="145">
        <v>1358000</v>
      </c>
      <c r="T156" s="107" t="s">
        <v>841</v>
      </c>
      <c r="U156" s="135">
        <f t="shared" si="41"/>
        <v>2557954</v>
      </c>
      <c r="V156" s="181">
        <f t="shared" si="45"/>
        <v>255795.40000000002</v>
      </c>
      <c r="W156" s="181">
        <f t="shared" si="46"/>
        <v>48601.126000000004</v>
      </c>
      <c r="X156" s="181">
        <f t="shared" si="47"/>
        <v>2862351</v>
      </c>
      <c r="Y156" s="181">
        <f t="shared" si="48"/>
        <v>0</v>
      </c>
    </row>
    <row r="157" spans="1:25" ht="15.6" customHeight="1">
      <c r="A157" s="110" t="s">
        <v>668</v>
      </c>
      <c r="B157" s="114">
        <v>77106343</v>
      </c>
      <c r="C157" s="7" t="s">
        <v>751</v>
      </c>
      <c r="D157" s="7" t="s">
        <v>217</v>
      </c>
      <c r="E157" s="7" t="s">
        <v>246</v>
      </c>
      <c r="F157" s="7" t="s">
        <v>748</v>
      </c>
      <c r="G157" s="109" t="s">
        <v>13</v>
      </c>
      <c r="H157" s="63">
        <v>45429</v>
      </c>
      <c r="I157" s="63">
        <v>45479</v>
      </c>
      <c r="J157" s="114">
        <v>6</v>
      </c>
      <c r="K157" s="133">
        <v>2465868</v>
      </c>
      <c r="L157" s="134">
        <v>2557954.36</v>
      </c>
      <c r="M157" s="135">
        <f t="shared" si="49"/>
        <v>255795.43599999999</v>
      </c>
      <c r="N157" s="135">
        <f t="shared" si="50"/>
        <v>48601.132839999998</v>
      </c>
      <c r="O157" s="135">
        <f t="shared" si="51"/>
        <v>2862350.9288400002</v>
      </c>
      <c r="P157" s="135">
        <f t="shared" si="40"/>
        <v>572470</v>
      </c>
      <c r="Q157" s="137" t="s">
        <v>850</v>
      </c>
      <c r="R157" s="144">
        <v>278000</v>
      </c>
      <c r="S157" s="145">
        <v>629704</v>
      </c>
      <c r="T157" s="107" t="s">
        <v>849</v>
      </c>
      <c r="U157" s="135">
        <f t="shared" si="41"/>
        <v>511591</v>
      </c>
      <c r="V157" s="181">
        <f t="shared" si="45"/>
        <v>51159.100000000006</v>
      </c>
      <c r="W157" s="181">
        <f t="shared" si="46"/>
        <v>9720.2290000000012</v>
      </c>
      <c r="X157" s="181">
        <f t="shared" si="47"/>
        <v>572470</v>
      </c>
      <c r="Y157" s="181">
        <f t="shared" si="48"/>
        <v>0</v>
      </c>
    </row>
    <row r="158" spans="1:25" ht="15.6" customHeight="1">
      <c r="A158" s="110" t="s">
        <v>668</v>
      </c>
      <c r="B158" s="114">
        <v>1023961022</v>
      </c>
      <c r="C158" s="7" t="s">
        <v>296</v>
      </c>
      <c r="D158" s="7" t="s">
        <v>297</v>
      </c>
      <c r="E158" s="7" t="s">
        <v>298</v>
      </c>
      <c r="F158" s="7"/>
      <c r="G158" s="109" t="s">
        <v>13</v>
      </c>
      <c r="H158" s="7" t="s">
        <v>14</v>
      </c>
      <c r="I158" s="63"/>
      <c r="J158" s="114">
        <v>14</v>
      </c>
      <c r="K158" s="133">
        <v>2465868</v>
      </c>
      <c r="L158" s="134">
        <v>2557954.36</v>
      </c>
      <c r="M158" s="135">
        <f t="shared" ref="M158" si="52">+L158*10%</f>
        <v>255795.43599999999</v>
      </c>
      <c r="N158" s="135">
        <f t="shared" ref="N158" si="53">+M158*19%</f>
        <v>48601.132839999998</v>
      </c>
      <c r="O158" s="135">
        <f t="shared" ref="O158" si="54">+L158+M158+N158</f>
        <v>2862350.9288400002</v>
      </c>
      <c r="P158" s="135">
        <f t="shared" ref="P158" si="55">+ROUND(((O158/30)*J158),0)</f>
        <v>1335764</v>
      </c>
      <c r="Q158" s="137" t="s">
        <v>825</v>
      </c>
      <c r="R158" s="139">
        <v>1390000</v>
      </c>
      <c r="S158" s="145">
        <v>1318991</v>
      </c>
      <c r="T158" s="107" t="s">
        <v>841</v>
      </c>
      <c r="U158" s="135">
        <f t="shared" si="41"/>
        <v>1193712</v>
      </c>
      <c r="V158" s="181">
        <f t="shared" si="45"/>
        <v>119371.20000000001</v>
      </c>
      <c r="W158" s="181">
        <f t="shared" si="46"/>
        <v>22680.528000000002</v>
      </c>
      <c r="X158" s="181">
        <f t="shared" si="47"/>
        <v>1335764</v>
      </c>
      <c r="Y158" s="181">
        <f t="shared" si="48"/>
        <v>0</v>
      </c>
    </row>
    <row r="159" spans="1:25" ht="15.6" customHeight="1">
      <c r="A159" s="110" t="s">
        <v>668</v>
      </c>
      <c r="B159" s="114">
        <v>1010219099</v>
      </c>
      <c r="C159" s="7" t="s">
        <v>263</v>
      </c>
      <c r="D159" s="7"/>
      <c r="E159" s="7" t="s">
        <v>264</v>
      </c>
      <c r="F159" s="7" t="s">
        <v>265</v>
      </c>
      <c r="G159" s="109" t="s">
        <v>191</v>
      </c>
      <c r="H159" s="7" t="s">
        <v>14</v>
      </c>
      <c r="I159" s="63"/>
      <c r="J159" s="114">
        <v>30</v>
      </c>
      <c r="K159" s="133">
        <v>2465868</v>
      </c>
      <c r="L159" s="134">
        <v>2557954.36</v>
      </c>
      <c r="M159" s="135">
        <f t="shared" si="49"/>
        <v>255795.43599999999</v>
      </c>
      <c r="N159" s="135">
        <f t="shared" si="50"/>
        <v>48601.132839999998</v>
      </c>
      <c r="O159" s="135">
        <f t="shared" si="51"/>
        <v>2862350.9288400002</v>
      </c>
      <c r="P159" s="135">
        <f t="shared" si="40"/>
        <v>2862351</v>
      </c>
      <c r="Q159" s="136"/>
      <c r="R159" s="145">
        <v>1300000</v>
      </c>
      <c r="S159" s="145">
        <v>1358000</v>
      </c>
      <c r="T159" s="107" t="s">
        <v>841</v>
      </c>
      <c r="U159" s="135">
        <f t="shared" si="41"/>
        <v>2557954</v>
      </c>
      <c r="V159" s="181">
        <f t="shared" si="45"/>
        <v>255795.40000000002</v>
      </c>
      <c r="W159" s="181">
        <f t="shared" si="46"/>
        <v>48601.126000000004</v>
      </c>
      <c r="X159" s="181">
        <f t="shared" si="47"/>
        <v>2862351</v>
      </c>
      <c r="Y159" s="181">
        <f t="shared" si="48"/>
        <v>0</v>
      </c>
    </row>
    <row r="160" spans="1:25" ht="15.6" customHeight="1">
      <c r="A160" s="110" t="s">
        <v>669</v>
      </c>
      <c r="B160" s="114">
        <v>52038209</v>
      </c>
      <c r="C160" s="7" t="s">
        <v>252</v>
      </c>
      <c r="D160" s="7" t="s">
        <v>254</v>
      </c>
      <c r="E160" s="7" t="s">
        <v>255</v>
      </c>
      <c r="F160" s="7"/>
      <c r="G160" s="109" t="s">
        <v>191</v>
      </c>
      <c r="H160" s="7" t="s">
        <v>14</v>
      </c>
      <c r="I160" s="63"/>
      <c r="J160" s="114">
        <v>30</v>
      </c>
      <c r="K160" s="133">
        <v>2465868</v>
      </c>
      <c r="L160" s="134">
        <v>2557954.36</v>
      </c>
      <c r="M160" s="135">
        <f t="shared" si="49"/>
        <v>255795.43599999999</v>
      </c>
      <c r="N160" s="135">
        <f t="shared" si="50"/>
        <v>48601.132839999998</v>
      </c>
      <c r="O160" s="135">
        <f t="shared" si="51"/>
        <v>2862350.9288400002</v>
      </c>
      <c r="P160" s="135">
        <f t="shared" si="40"/>
        <v>2862351</v>
      </c>
      <c r="Q160" s="136"/>
      <c r="R160" s="145">
        <v>1300000</v>
      </c>
      <c r="S160" s="145">
        <v>1358000</v>
      </c>
      <c r="T160" s="107" t="s">
        <v>841</v>
      </c>
      <c r="U160" s="135">
        <f t="shared" si="41"/>
        <v>2557954</v>
      </c>
      <c r="V160" s="181">
        <f t="shared" si="45"/>
        <v>255795.40000000002</v>
      </c>
      <c r="W160" s="181">
        <f t="shared" si="46"/>
        <v>48601.126000000004</v>
      </c>
      <c r="X160" s="181">
        <f t="shared" si="47"/>
        <v>2862351</v>
      </c>
      <c r="Y160" s="181">
        <f t="shared" si="48"/>
        <v>0</v>
      </c>
    </row>
    <row r="161" spans="1:25" ht="15.6" customHeight="1">
      <c r="A161" s="110" t="s">
        <v>670</v>
      </c>
      <c r="B161" s="114">
        <v>52028199</v>
      </c>
      <c r="C161" s="7" t="s">
        <v>377</v>
      </c>
      <c r="D161" s="7" t="s">
        <v>378</v>
      </c>
      <c r="E161" s="7" t="s">
        <v>379</v>
      </c>
      <c r="F161" s="7"/>
      <c r="G161" s="109" t="s">
        <v>191</v>
      </c>
      <c r="H161" s="7" t="s">
        <v>354</v>
      </c>
      <c r="I161" s="63"/>
      <c r="J161" s="114">
        <v>30</v>
      </c>
      <c r="K161" s="133">
        <v>2465868</v>
      </c>
      <c r="L161" s="134">
        <v>2557954.36</v>
      </c>
      <c r="M161" s="135">
        <f t="shared" si="49"/>
        <v>255795.43599999999</v>
      </c>
      <c r="N161" s="135">
        <f t="shared" si="50"/>
        <v>48601.132839999998</v>
      </c>
      <c r="O161" s="135">
        <f t="shared" si="51"/>
        <v>2862350.9288400002</v>
      </c>
      <c r="P161" s="135">
        <f t="shared" si="40"/>
        <v>2862351</v>
      </c>
      <c r="Q161" s="136"/>
      <c r="R161" s="145">
        <v>1300000</v>
      </c>
      <c r="S161" s="145">
        <v>1358000</v>
      </c>
      <c r="T161" s="107" t="s">
        <v>779</v>
      </c>
      <c r="U161" s="135">
        <f t="shared" si="41"/>
        <v>2557954</v>
      </c>
      <c r="V161" s="181">
        <f t="shared" si="45"/>
        <v>255795.40000000002</v>
      </c>
      <c r="W161" s="181">
        <f t="shared" si="46"/>
        <v>48601.126000000004</v>
      </c>
      <c r="X161" s="181">
        <f t="shared" si="47"/>
        <v>2862351</v>
      </c>
      <c r="Y161" s="181">
        <f t="shared" si="48"/>
        <v>0</v>
      </c>
    </row>
    <row r="162" spans="1:25" ht="15.6" customHeight="1">
      <c r="A162" s="110" t="s">
        <v>670</v>
      </c>
      <c r="B162" s="114">
        <v>53176412</v>
      </c>
      <c r="C162" s="7" t="s">
        <v>139</v>
      </c>
      <c r="D162" s="7" t="s">
        <v>332</v>
      </c>
      <c r="E162" s="7" t="s">
        <v>333</v>
      </c>
      <c r="F162" s="7"/>
      <c r="G162" s="109" t="s">
        <v>191</v>
      </c>
      <c r="H162" s="7" t="s">
        <v>14</v>
      </c>
      <c r="I162" s="63"/>
      <c r="J162" s="114">
        <v>30</v>
      </c>
      <c r="K162" s="133">
        <v>2465868</v>
      </c>
      <c r="L162" s="134">
        <v>2557954.36</v>
      </c>
      <c r="M162" s="135">
        <f t="shared" si="49"/>
        <v>255795.43599999999</v>
      </c>
      <c r="N162" s="135">
        <f t="shared" si="50"/>
        <v>48601.132839999998</v>
      </c>
      <c r="O162" s="135">
        <f t="shared" si="51"/>
        <v>2862350.9288400002</v>
      </c>
      <c r="P162" s="135">
        <f t="shared" si="40"/>
        <v>2862351</v>
      </c>
      <c r="Q162" s="136"/>
      <c r="R162" s="145">
        <v>1300000</v>
      </c>
      <c r="S162" s="145">
        <v>1358000</v>
      </c>
      <c r="T162" s="107" t="s">
        <v>841</v>
      </c>
      <c r="U162" s="135">
        <f t="shared" si="41"/>
        <v>2557954</v>
      </c>
      <c r="V162" s="181">
        <f t="shared" si="45"/>
        <v>255795.40000000002</v>
      </c>
      <c r="W162" s="181">
        <f t="shared" si="46"/>
        <v>48601.126000000004</v>
      </c>
      <c r="X162" s="181">
        <f t="shared" si="47"/>
        <v>2862351</v>
      </c>
      <c r="Y162" s="181">
        <f t="shared" si="48"/>
        <v>0</v>
      </c>
    </row>
    <row r="163" spans="1:25" ht="15.6" customHeight="1">
      <c r="A163" s="110" t="s">
        <v>670</v>
      </c>
      <c r="B163" s="114">
        <v>79449859</v>
      </c>
      <c r="C163" s="7" t="s">
        <v>273</v>
      </c>
      <c r="D163" s="7" t="s">
        <v>78</v>
      </c>
      <c r="E163" s="7" t="s">
        <v>226</v>
      </c>
      <c r="F163" s="7" t="s">
        <v>323</v>
      </c>
      <c r="G163" s="109" t="s">
        <v>13</v>
      </c>
      <c r="H163" s="7" t="s">
        <v>14</v>
      </c>
      <c r="I163" s="63"/>
      <c r="J163" s="114">
        <v>30</v>
      </c>
      <c r="K163" s="133">
        <v>2465868</v>
      </c>
      <c r="L163" s="134">
        <v>2557954.36</v>
      </c>
      <c r="M163" s="135">
        <f t="shared" si="49"/>
        <v>255795.43599999999</v>
      </c>
      <c r="N163" s="135">
        <f t="shared" si="50"/>
        <v>48601.132839999998</v>
      </c>
      <c r="O163" s="135">
        <f t="shared" si="51"/>
        <v>2862350.9288400002</v>
      </c>
      <c r="P163" s="135">
        <f t="shared" si="40"/>
        <v>2862351</v>
      </c>
      <c r="Q163" s="136"/>
      <c r="R163" s="139">
        <v>1390000</v>
      </c>
      <c r="S163" s="145">
        <v>1440800</v>
      </c>
      <c r="T163" s="107" t="s">
        <v>841</v>
      </c>
      <c r="U163" s="135">
        <f t="shared" si="41"/>
        <v>2557954</v>
      </c>
      <c r="V163" s="181">
        <f t="shared" si="45"/>
        <v>255795.40000000002</v>
      </c>
      <c r="W163" s="181">
        <f t="shared" si="46"/>
        <v>48601.126000000004</v>
      </c>
      <c r="X163" s="181">
        <f t="shared" si="47"/>
        <v>2862351</v>
      </c>
      <c r="Y163" s="181">
        <f t="shared" si="48"/>
        <v>0</v>
      </c>
    </row>
    <row r="164" spans="1:25" ht="15.6" customHeight="1">
      <c r="A164" s="110" t="s">
        <v>670</v>
      </c>
      <c r="B164" s="114">
        <v>1033775424</v>
      </c>
      <c r="C164" s="7" t="s">
        <v>814</v>
      </c>
      <c r="D164" s="7" t="s">
        <v>815</v>
      </c>
      <c r="E164" s="7" t="s">
        <v>816</v>
      </c>
      <c r="F164" s="7" t="s">
        <v>817</v>
      </c>
      <c r="G164" s="109" t="s">
        <v>89</v>
      </c>
      <c r="H164" s="63">
        <v>45475</v>
      </c>
      <c r="I164" s="63"/>
      <c r="J164" s="114">
        <v>29</v>
      </c>
      <c r="K164" s="133">
        <v>2465868</v>
      </c>
      <c r="L164" s="134">
        <v>2557954.36</v>
      </c>
      <c r="M164" s="135">
        <f t="shared" ref="M164" si="56">+L164*10%</f>
        <v>255795.43599999999</v>
      </c>
      <c r="N164" s="135">
        <f t="shared" ref="N164" si="57">+M164*19%</f>
        <v>48601.132839999998</v>
      </c>
      <c r="O164" s="135">
        <f t="shared" ref="O164" si="58">+L164+M164+N164</f>
        <v>2862350.9288400002</v>
      </c>
      <c r="P164" s="135">
        <f t="shared" si="40"/>
        <v>2766939</v>
      </c>
      <c r="Q164" s="137" t="s">
        <v>855</v>
      </c>
      <c r="R164" s="144">
        <v>1310800</v>
      </c>
      <c r="S164" s="145">
        <v>1362536</v>
      </c>
      <c r="T164" s="107" t="s">
        <v>841</v>
      </c>
      <c r="U164" s="135">
        <f t="shared" si="41"/>
        <v>2472689</v>
      </c>
      <c r="V164" s="181">
        <f t="shared" si="45"/>
        <v>247268.90000000002</v>
      </c>
      <c r="W164" s="181">
        <f t="shared" si="46"/>
        <v>46981.091000000008</v>
      </c>
      <c r="X164" s="181">
        <f t="shared" si="47"/>
        <v>2766939</v>
      </c>
      <c r="Y164" s="181">
        <f t="shared" si="48"/>
        <v>0</v>
      </c>
    </row>
    <row r="165" spans="1:25" ht="15.6" customHeight="1">
      <c r="A165" s="110" t="s">
        <v>670</v>
      </c>
      <c r="B165" s="114">
        <v>1015398680</v>
      </c>
      <c r="C165" s="7" t="s">
        <v>19</v>
      </c>
      <c r="D165" s="7" t="s">
        <v>28</v>
      </c>
      <c r="E165" s="7" t="s">
        <v>285</v>
      </c>
      <c r="F165" s="7" t="s">
        <v>286</v>
      </c>
      <c r="G165" s="109" t="s">
        <v>13</v>
      </c>
      <c r="H165" s="7" t="s">
        <v>14</v>
      </c>
      <c r="I165" s="63"/>
      <c r="J165" s="114">
        <v>28</v>
      </c>
      <c r="K165" s="133">
        <v>2465868</v>
      </c>
      <c r="L165" s="134">
        <v>2557954.36</v>
      </c>
      <c r="M165" s="135">
        <f t="shared" si="49"/>
        <v>255795.43599999999</v>
      </c>
      <c r="N165" s="135">
        <f t="shared" si="50"/>
        <v>48601.132839999998</v>
      </c>
      <c r="O165" s="135">
        <f t="shared" si="51"/>
        <v>2862350.9288400002</v>
      </c>
      <c r="P165" s="135">
        <f t="shared" si="40"/>
        <v>2671528</v>
      </c>
      <c r="Q165" s="137" t="s">
        <v>872</v>
      </c>
      <c r="R165" s="138">
        <f>1297334+92667</f>
        <v>1390001</v>
      </c>
      <c r="S165" s="137">
        <v>1344747</v>
      </c>
      <c r="T165" s="107" t="s">
        <v>841</v>
      </c>
      <c r="U165" s="135">
        <f t="shared" si="41"/>
        <v>2387424</v>
      </c>
      <c r="V165" s="181">
        <f t="shared" si="45"/>
        <v>238742.40000000002</v>
      </c>
      <c r="W165" s="181">
        <f t="shared" si="46"/>
        <v>45361.056000000004</v>
      </c>
      <c r="X165" s="181">
        <f t="shared" si="47"/>
        <v>2671527</v>
      </c>
      <c r="Y165" s="181">
        <f t="shared" si="48"/>
        <v>-1</v>
      </c>
    </row>
    <row r="166" spans="1:25" ht="15.6" customHeight="1">
      <c r="A166" s="110" t="s">
        <v>670</v>
      </c>
      <c r="B166" s="114">
        <v>1023941569</v>
      </c>
      <c r="C166" s="7" t="s">
        <v>41</v>
      </c>
      <c r="D166" s="7" t="s">
        <v>42</v>
      </c>
      <c r="E166" s="7" t="s">
        <v>43</v>
      </c>
      <c r="F166" s="7" t="s">
        <v>44</v>
      </c>
      <c r="G166" s="109" t="s">
        <v>45</v>
      </c>
      <c r="H166" s="7" t="s">
        <v>14</v>
      </c>
      <c r="I166" s="63"/>
      <c r="J166" s="114">
        <v>30</v>
      </c>
      <c r="K166" s="133">
        <v>2465868</v>
      </c>
      <c r="L166" s="134">
        <v>2557954.36</v>
      </c>
      <c r="M166" s="135">
        <f t="shared" si="49"/>
        <v>255795.43599999999</v>
      </c>
      <c r="N166" s="135">
        <f t="shared" si="50"/>
        <v>48601.132839999998</v>
      </c>
      <c r="O166" s="135">
        <f t="shared" si="51"/>
        <v>2862350.9288400002</v>
      </c>
      <c r="P166" s="135">
        <f t="shared" si="40"/>
        <v>2862351</v>
      </c>
      <c r="Q166" s="136"/>
      <c r="R166" s="137">
        <v>1401000</v>
      </c>
      <c r="S166" s="145">
        <v>1680920</v>
      </c>
      <c r="T166" s="107" t="s">
        <v>841</v>
      </c>
      <c r="U166" s="135">
        <f t="shared" si="41"/>
        <v>2557954</v>
      </c>
      <c r="V166" s="181">
        <f t="shared" si="45"/>
        <v>255795.40000000002</v>
      </c>
      <c r="W166" s="181">
        <f t="shared" si="46"/>
        <v>48601.126000000004</v>
      </c>
      <c r="X166" s="181">
        <f t="shared" si="47"/>
        <v>2862351</v>
      </c>
      <c r="Y166" s="181">
        <f t="shared" si="48"/>
        <v>0</v>
      </c>
    </row>
    <row r="167" spans="1:25" ht="15.6" customHeight="1">
      <c r="A167" s="110" t="s">
        <v>670</v>
      </c>
      <c r="B167" s="114">
        <v>1024547275</v>
      </c>
      <c r="C167" s="7" t="s">
        <v>121</v>
      </c>
      <c r="D167" s="7" t="s">
        <v>122</v>
      </c>
      <c r="E167" s="7" t="s">
        <v>123</v>
      </c>
      <c r="F167" s="7" t="s">
        <v>124</v>
      </c>
      <c r="G167" s="109" t="s">
        <v>191</v>
      </c>
      <c r="H167" s="7" t="s">
        <v>14</v>
      </c>
      <c r="I167" s="63"/>
      <c r="J167" s="114">
        <v>30</v>
      </c>
      <c r="K167" s="133">
        <v>2465868</v>
      </c>
      <c r="L167" s="134">
        <v>2557954.36</v>
      </c>
      <c r="M167" s="135">
        <f t="shared" si="49"/>
        <v>255795.43599999999</v>
      </c>
      <c r="N167" s="135">
        <f t="shared" si="50"/>
        <v>48601.132839999998</v>
      </c>
      <c r="O167" s="135">
        <f t="shared" si="51"/>
        <v>2862350.9288400002</v>
      </c>
      <c r="P167" s="135">
        <f t="shared" si="40"/>
        <v>2862351</v>
      </c>
      <c r="Q167" s="136"/>
      <c r="R167" s="145">
        <v>1300000</v>
      </c>
      <c r="S167" s="145">
        <v>1358000</v>
      </c>
      <c r="T167" s="107" t="s">
        <v>841</v>
      </c>
      <c r="U167" s="135">
        <f t="shared" si="41"/>
        <v>2557954</v>
      </c>
      <c r="V167" s="181">
        <f t="shared" si="45"/>
        <v>255795.40000000002</v>
      </c>
      <c r="W167" s="181">
        <f t="shared" si="46"/>
        <v>48601.126000000004</v>
      </c>
      <c r="X167" s="181">
        <f t="shared" si="47"/>
        <v>2862351</v>
      </c>
      <c r="Y167" s="181">
        <f t="shared" si="48"/>
        <v>0</v>
      </c>
    </row>
    <row r="168" spans="1:25" ht="15.6" customHeight="1">
      <c r="A168" s="110" t="s">
        <v>670</v>
      </c>
      <c r="B168" s="114">
        <v>1084743310</v>
      </c>
      <c r="C168" s="7" t="s">
        <v>227</v>
      </c>
      <c r="D168" s="7" t="s">
        <v>228</v>
      </c>
      <c r="E168" s="7" t="s">
        <v>229</v>
      </c>
      <c r="F168" s="7" t="s">
        <v>230</v>
      </c>
      <c r="G168" s="109" t="s">
        <v>191</v>
      </c>
      <c r="H168" s="7" t="s">
        <v>14</v>
      </c>
      <c r="I168" s="63"/>
      <c r="J168" s="114">
        <v>30</v>
      </c>
      <c r="K168" s="133">
        <v>2465868</v>
      </c>
      <c r="L168" s="134">
        <v>2557954.36</v>
      </c>
      <c r="M168" s="135">
        <f t="shared" si="49"/>
        <v>255795.43599999999</v>
      </c>
      <c r="N168" s="135">
        <f t="shared" si="50"/>
        <v>48601.132839999998</v>
      </c>
      <c r="O168" s="135">
        <f t="shared" si="51"/>
        <v>2862350.9288400002</v>
      </c>
      <c r="P168" s="135">
        <f t="shared" si="40"/>
        <v>2862351</v>
      </c>
      <c r="Q168" s="136"/>
      <c r="R168" s="145">
        <v>1300000</v>
      </c>
      <c r="S168" s="145">
        <v>1358000</v>
      </c>
      <c r="T168" s="107" t="s">
        <v>841</v>
      </c>
      <c r="U168" s="135">
        <f t="shared" si="41"/>
        <v>2557954</v>
      </c>
      <c r="V168" s="181">
        <f t="shared" si="45"/>
        <v>255795.40000000002</v>
      </c>
      <c r="W168" s="181">
        <f t="shared" si="46"/>
        <v>48601.126000000004</v>
      </c>
      <c r="X168" s="181">
        <f t="shared" si="47"/>
        <v>2862351</v>
      </c>
      <c r="Y168" s="181">
        <f t="shared" si="48"/>
        <v>0</v>
      </c>
    </row>
    <row r="169" spans="1:25" ht="15.6" customHeight="1">
      <c r="A169" s="110" t="s">
        <v>671</v>
      </c>
      <c r="B169" s="114">
        <v>14191476</v>
      </c>
      <c r="C169" s="7" t="s">
        <v>50</v>
      </c>
      <c r="D169" s="7" t="s">
        <v>203</v>
      </c>
      <c r="E169" s="7" t="s">
        <v>204</v>
      </c>
      <c r="F169" s="7"/>
      <c r="G169" s="109" t="s">
        <v>89</v>
      </c>
      <c r="H169" s="7" t="s">
        <v>14</v>
      </c>
      <c r="I169" s="63"/>
      <c r="J169" s="114">
        <v>30</v>
      </c>
      <c r="K169" s="133">
        <v>2465868</v>
      </c>
      <c r="L169" s="134">
        <v>2557954.36</v>
      </c>
      <c r="M169" s="135">
        <f t="shared" si="49"/>
        <v>255795.43599999999</v>
      </c>
      <c r="N169" s="135">
        <f t="shared" si="50"/>
        <v>48601.132839999998</v>
      </c>
      <c r="O169" s="135">
        <f t="shared" si="51"/>
        <v>2862350.9288400002</v>
      </c>
      <c r="P169" s="135">
        <f t="shared" si="40"/>
        <v>2862351</v>
      </c>
      <c r="Q169" s="136"/>
      <c r="R169" s="145">
        <v>1390000</v>
      </c>
      <c r="S169" s="145">
        <v>1440800</v>
      </c>
      <c r="T169" s="107" t="s">
        <v>841</v>
      </c>
      <c r="U169" s="135">
        <f t="shared" si="41"/>
        <v>2557954</v>
      </c>
      <c r="V169" s="181">
        <f t="shared" si="45"/>
        <v>255795.40000000002</v>
      </c>
      <c r="W169" s="181">
        <f t="shared" si="46"/>
        <v>48601.126000000004</v>
      </c>
      <c r="X169" s="181">
        <f t="shared" si="47"/>
        <v>2862351</v>
      </c>
      <c r="Y169" s="181">
        <f t="shared" si="48"/>
        <v>0</v>
      </c>
    </row>
    <row r="170" spans="1:25" ht="11.25">
      <c r="A170" s="110" t="s">
        <v>671</v>
      </c>
      <c r="B170" s="114">
        <v>1021395108</v>
      </c>
      <c r="C170" s="7" t="s">
        <v>171</v>
      </c>
      <c r="D170" s="7" t="s">
        <v>220</v>
      </c>
      <c r="E170" s="7" t="s">
        <v>236</v>
      </c>
      <c r="F170" s="7" t="s">
        <v>237</v>
      </c>
      <c r="G170" s="109" t="s">
        <v>191</v>
      </c>
      <c r="H170" s="7" t="s">
        <v>14</v>
      </c>
      <c r="I170" s="63">
        <v>45486</v>
      </c>
      <c r="J170" s="114">
        <v>11</v>
      </c>
      <c r="K170" s="133">
        <v>2465868</v>
      </c>
      <c r="L170" s="134">
        <v>2557954.36</v>
      </c>
      <c r="M170" s="135">
        <f t="shared" si="49"/>
        <v>255795.43599999999</v>
      </c>
      <c r="N170" s="135">
        <f t="shared" si="50"/>
        <v>48601.132839999998</v>
      </c>
      <c r="O170" s="135">
        <f t="shared" si="51"/>
        <v>2862350.9288400002</v>
      </c>
      <c r="P170" s="135">
        <f t="shared" si="40"/>
        <v>1049529</v>
      </c>
      <c r="Q170" s="137" t="s">
        <v>848</v>
      </c>
      <c r="R170" s="144">
        <v>563334</v>
      </c>
      <c r="S170" s="145">
        <v>1340009</v>
      </c>
      <c r="T170" s="107" t="s">
        <v>847</v>
      </c>
      <c r="U170" s="135">
        <f t="shared" si="41"/>
        <v>937917</v>
      </c>
      <c r="V170" s="181">
        <f t="shared" si="45"/>
        <v>93791.700000000012</v>
      </c>
      <c r="W170" s="181">
        <f t="shared" si="46"/>
        <v>17820.423000000003</v>
      </c>
      <c r="X170" s="181">
        <f t="shared" si="47"/>
        <v>1049529</v>
      </c>
      <c r="Y170" s="181">
        <f t="shared" si="48"/>
        <v>0</v>
      </c>
    </row>
    <row r="171" spans="1:25" ht="15.6" customHeight="1">
      <c r="A171" s="110" t="s">
        <v>671</v>
      </c>
      <c r="B171" s="114">
        <v>52442600</v>
      </c>
      <c r="C171" s="7" t="s">
        <v>820</v>
      </c>
      <c r="D171" s="7" t="s">
        <v>90</v>
      </c>
      <c r="E171" s="7" t="s">
        <v>92</v>
      </c>
      <c r="F171" s="7" t="s">
        <v>821</v>
      </c>
      <c r="G171" s="109" t="s">
        <v>191</v>
      </c>
      <c r="H171" s="63">
        <v>45498</v>
      </c>
      <c r="I171" s="63"/>
      <c r="J171" s="114">
        <v>6</v>
      </c>
      <c r="K171" s="133">
        <v>2465868</v>
      </c>
      <c r="L171" s="134">
        <v>2557954.36</v>
      </c>
      <c r="M171" s="135">
        <f t="shared" ref="M171" si="59">+L171*10%</f>
        <v>255795.43599999999</v>
      </c>
      <c r="N171" s="135">
        <f t="shared" ref="N171" si="60">+M171*19%</f>
        <v>48601.132839999998</v>
      </c>
      <c r="O171" s="135">
        <f t="shared" ref="O171" si="61">+L171+M171+N171</f>
        <v>2862350.9288400002</v>
      </c>
      <c r="P171" s="135">
        <f t="shared" si="40"/>
        <v>572470</v>
      </c>
      <c r="Q171" s="137" t="s">
        <v>888</v>
      </c>
      <c r="R171" s="144">
        <v>260000</v>
      </c>
      <c r="S171" s="145">
        <v>271600</v>
      </c>
      <c r="T171" s="107" t="s">
        <v>858</v>
      </c>
      <c r="U171" s="135">
        <f t="shared" si="41"/>
        <v>511591</v>
      </c>
      <c r="V171" s="181">
        <f t="shared" si="45"/>
        <v>51159.100000000006</v>
      </c>
      <c r="W171" s="181">
        <f t="shared" si="46"/>
        <v>9720.2290000000012</v>
      </c>
      <c r="X171" s="181">
        <f t="shared" si="47"/>
        <v>572470</v>
      </c>
      <c r="Y171" s="181">
        <f t="shared" si="48"/>
        <v>0</v>
      </c>
    </row>
    <row r="172" spans="1:25" ht="15.6" customHeight="1">
      <c r="A172" s="110" t="s">
        <v>671</v>
      </c>
      <c r="B172" s="114">
        <v>52832379</v>
      </c>
      <c r="C172" s="7" t="s">
        <v>214</v>
      </c>
      <c r="D172" s="7" t="s">
        <v>217</v>
      </c>
      <c r="E172" s="7" t="s">
        <v>218</v>
      </c>
      <c r="F172" s="7" t="s">
        <v>219</v>
      </c>
      <c r="G172" s="109" t="s">
        <v>191</v>
      </c>
      <c r="H172" s="7" t="s">
        <v>14</v>
      </c>
      <c r="I172" s="63"/>
      <c r="J172" s="114">
        <v>30</v>
      </c>
      <c r="K172" s="133">
        <v>2465868</v>
      </c>
      <c r="L172" s="134">
        <v>2557954.36</v>
      </c>
      <c r="M172" s="135">
        <f t="shared" si="49"/>
        <v>255795.43599999999</v>
      </c>
      <c r="N172" s="135">
        <f t="shared" si="50"/>
        <v>48601.132839999998</v>
      </c>
      <c r="O172" s="135">
        <f t="shared" si="51"/>
        <v>2862350.9288400002</v>
      </c>
      <c r="P172" s="135">
        <f t="shared" si="40"/>
        <v>2862351</v>
      </c>
      <c r="Q172" s="136"/>
      <c r="R172" s="145">
        <v>1413043</v>
      </c>
      <c r="S172" s="145">
        <v>1461999</v>
      </c>
      <c r="T172" s="107" t="s">
        <v>841</v>
      </c>
      <c r="U172" s="135">
        <f t="shared" si="41"/>
        <v>2557954</v>
      </c>
      <c r="V172" s="181">
        <f t="shared" si="45"/>
        <v>255795.40000000002</v>
      </c>
      <c r="W172" s="181">
        <f t="shared" si="46"/>
        <v>48601.126000000004</v>
      </c>
      <c r="X172" s="181">
        <f t="shared" si="47"/>
        <v>2862351</v>
      </c>
      <c r="Y172" s="181">
        <f t="shared" si="48"/>
        <v>0</v>
      </c>
    </row>
    <row r="173" spans="1:25" ht="15.6" customHeight="1">
      <c r="A173" s="110" t="s">
        <v>671</v>
      </c>
      <c r="B173" s="114">
        <v>80194605</v>
      </c>
      <c r="C173" s="7" t="s">
        <v>427</v>
      </c>
      <c r="D173" s="7" t="s">
        <v>428</v>
      </c>
      <c r="E173" s="7" t="s">
        <v>429</v>
      </c>
      <c r="F173" s="7" t="s">
        <v>175</v>
      </c>
      <c r="G173" s="109" t="s">
        <v>13</v>
      </c>
      <c r="H173" s="7" t="s">
        <v>420</v>
      </c>
      <c r="I173" s="63">
        <v>45496</v>
      </c>
      <c r="J173" s="114">
        <v>22</v>
      </c>
      <c r="K173" s="133">
        <v>2465868</v>
      </c>
      <c r="L173" s="134">
        <v>2557954.36</v>
      </c>
      <c r="M173" s="135">
        <f t="shared" si="49"/>
        <v>255795.43599999999</v>
      </c>
      <c r="N173" s="135">
        <f t="shared" si="50"/>
        <v>48601.132839999998</v>
      </c>
      <c r="O173" s="135">
        <f t="shared" si="51"/>
        <v>2862350.9288400002</v>
      </c>
      <c r="P173" s="135">
        <f t="shared" si="40"/>
        <v>2099057</v>
      </c>
      <c r="Q173" s="137" t="s">
        <v>875</v>
      </c>
      <c r="R173" s="138">
        <v>1158334</v>
      </c>
      <c r="S173" s="145">
        <v>1966582</v>
      </c>
      <c r="T173" s="107" t="s">
        <v>847</v>
      </c>
      <c r="U173" s="135">
        <f t="shared" si="41"/>
        <v>1875833</v>
      </c>
      <c r="V173" s="181">
        <f t="shared" si="45"/>
        <v>187583.30000000002</v>
      </c>
      <c r="W173" s="181">
        <f t="shared" si="46"/>
        <v>35640.827000000005</v>
      </c>
      <c r="X173" s="181">
        <f t="shared" si="47"/>
        <v>2099057</v>
      </c>
      <c r="Y173" s="181">
        <f t="shared" si="48"/>
        <v>0</v>
      </c>
    </row>
    <row r="174" spans="1:25" ht="15.6" customHeight="1">
      <c r="A174" s="110" t="s">
        <v>671</v>
      </c>
      <c r="B174" s="114">
        <v>12200896</v>
      </c>
      <c r="C174" s="7" t="s">
        <v>749</v>
      </c>
      <c r="D174" s="7" t="s">
        <v>750</v>
      </c>
      <c r="E174" s="7" t="s">
        <v>25</v>
      </c>
      <c r="F174" s="7"/>
      <c r="G174" s="109" t="s">
        <v>13</v>
      </c>
      <c r="H174" s="63">
        <v>45429</v>
      </c>
      <c r="I174" s="63"/>
      <c r="J174" s="114">
        <v>30</v>
      </c>
      <c r="K174" s="133">
        <v>2465868</v>
      </c>
      <c r="L174" s="134">
        <v>2557954.36</v>
      </c>
      <c r="M174" s="135">
        <f t="shared" si="49"/>
        <v>255795.43599999999</v>
      </c>
      <c r="N174" s="135">
        <f t="shared" si="50"/>
        <v>48601.132839999998</v>
      </c>
      <c r="O174" s="135">
        <f t="shared" si="51"/>
        <v>2862350.9288400002</v>
      </c>
      <c r="P174" s="135">
        <f t="shared" si="40"/>
        <v>2862351</v>
      </c>
      <c r="Q174" s="136"/>
      <c r="R174" s="139">
        <v>1390000</v>
      </c>
      <c r="S174" s="145">
        <v>1440800</v>
      </c>
      <c r="T174" s="107" t="s">
        <v>851</v>
      </c>
      <c r="U174" s="135">
        <f t="shared" si="41"/>
        <v>2557954</v>
      </c>
      <c r="V174" s="181">
        <f t="shared" si="45"/>
        <v>255795.40000000002</v>
      </c>
      <c r="W174" s="181">
        <f t="shared" si="46"/>
        <v>48601.126000000004</v>
      </c>
      <c r="X174" s="181">
        <f t="shared" si="47"/>
        <v>2862351</v>
      </c>
      <c r="Y174" s="181">
        <f t="shared" si="48"/>
        <v>0</v>
      </c>
    </row>
    <row r="175" spans="1:25" ht="15.6" customHeight="1">
      <c r="A175" s="110" t="s">
        <v>671</v>
      </c>
      <c r="B175" s="114">
        <v>1082243640</v>
      </c>
      <c r="C175" s="7" t="s">
        <v>141</v>
      </c>
      <c r="D175" s="7" t="s">
        <v>142</v>
      </c>
      <c r="E175" s="7" t="s">
        <v>143</v>
      </c>
      <c r="F175" s="7"/>
      <c r="G175" s="109" t="s">
        <v>191</v>
      </c>
      <c r="H175" s="7" t="s">
        <v>14</v>
      </c>
      <c r="I175" s="63"/>
      <c r="J175" s="114">
        <v>30</v>
      </c>
      <c r="K175" s="133">
        <v>2465868</v>
      </c>
      <c r="L175" s="134">
        <v>2557954.36</v>
      </c>
      <c r="M175" s="135">
        <f t="shared" si="49"/>
        <v>255795.43599999999</v>
      </c>
      <c r="N175" s="135">
        <f t="shared" si="50"/>
        <v>48601.132839999998</v>
      </c>
      <c r="O175" s="135">
        <f t="shared" si="51"/>
        <v>2862350.9288400002</v>
      </c>
      <c r="P175" s="135">
        <f t="shared" si="40"/>
        <v>2862351</v>
      </c>
      <c r="Q175" s="136"/>
      <c r="R175" s="139">
        <v>1300000</v>
      </c>
      <c r="S175" s="137">
        <v>1358000</v>
      </c>
      <c r="T175" s="107" t="s">
        <v>841</v>
      </c>
      <c r="U175" s="135">
        <f t="shared" si="41"/>
        <v>2557954</v>
      </c>
      <c r="V175" s="181">
        <f t="shared" si="45"/>
        <v>255795.40000000002</v>
      </c>
      <c r="W175" s="181">
        <f t="shared" si="46"/>
        <v>48601.126000000004</v>
      </c>
      <c r="X175" s="181">
        <f t="shared" si="47"/>
        <v>2862351</v>
      </c>
      <c r="Y175" s="181">
        <f t="shared" si="48"/>
        <v>0</v>
      </c>
    </row>
    <row r="176" spans="1:25" ht="15.6" customHeight="1">
      <c r="A176" s="110" t="s">
        <v>672</v>
      </c>
      <c r="B176" s="114">
        <v>52746420</v>
      </c>
      <c r="C176" s="7" t="s">
        <v>281</v>
      </c>
      <c r="D176" s="7" t="s">
        <v>282</v>
      </c>
      <c r="E176" s="7" t="s">
        <v>283</v>
      </c>
      <c r="F176" s="7" t="s">
        <v>284</v>
      </c>
      <c r="G176" s="109" t="s">
        <v>191</v>
      </c>
      <c r="H176" s="7" t="s">
        <v>14</v>
      </c>
      <c r="I176" s="63"/>
      <c r="J176" s="114">
        <v>30</v>
      </c>
      <c r="K176" s="133">
        <v>2465868</v>
      </c>
      <c r="L176" s="134">
        <v>2557954.36</v>
      </c>
      <c r="M176" s="135">
        <f t="shared" si="49"/>
        <v>255795.43599999999</v>
      </c>
      <c r="N176" s="135">
        <f t="shared" si="50"/>
        <v>48601.132839999998</v>
      </c>
      <c r="O176" s="135">
        <f t="shared" si="51"/>
        <v>2862350.9288400002</v>
      </c>
      <c r="P176" s="135">
        <f t="shared" si="40"/>
        <v>2862351</v>
      </c>
      <c r="Q176" s="136"/>
      <c r="R176" s="145">
        <v>1300000</v>
      </c>
      <c r="S176" s="145">
        <v>1358000</v>
      </c>
      <c r="T176" s="107" t="s">
        <v>841</v>
      </c>
      <c r="U176" s="135">
        <f t="shared" si="41"/>
        <v>2557954</v>
      </c>
      <c r="V176" s="181">
        <f t="shared" si="45"/>
        <v>255795.40000000002</v>
      </c>
      <c r="W176" s="181">
        <f t="shared" si="46"/>
        <v>48601.126000000004</v>
      </c>
      <c r="X176" s="181">
        <f t="shared" si="47"/>
        <v>2862351</v>
      </c>
      <c r="Y176" s="181">
        <f t="shared" si="48"/>
        <v>0</v>
      </c>
    </row>
    <row r="177" spans="1:25" ht="15.6" customHeight="1">
      <c r="A177" s="110" t="s">
        <v>672</v>
      </c>
      <c r="B177" s="114">
        <v>52957218</v>
      </c>
      <c r="C177" s="7" t="s">
        <v>19</v>
      </c>
      <c r="D177" s="7" t="s">
        <v>287</v>
      </c>
      <c r="E177" s="7" t="s">
        <v>288</v>
      </c>
      <c r="F177" s="7" t="s">
        <v>120</v>
      </c>
      <c r="G177" s="109" t="s">
        <v>191</v>
      </c>
      <c r="H177" s="7" t="s">
        <v>14</v>
      </c>
      <c r="I177" s="63"/>
      <c r="J177" s="114">
        <v>30</v>
      </c>
      <c r="K177" s="133">
        <v>2465868</v>
      </c>
      <c r="L177" s="134">
        <v>2557954.36</v>
      </c>
      <c r="M177" s="135">
        <f t="shared" si="49"/>
        <v>255795.43599999999</v>
      </c>
      <c r="N177" s="135">
        <f t="shared" si="50"/>
        <v>48601.132839999998</v>
      </c>
      <c r="O177" s="135">
        <f t="shared" si="51"/>
        <v>2862350.9288400002</v>
      </c>
      <c r="P177" s="135">
        <f t="shared" si="40"/>
        <v>2862351</v>
      </c>
      <c r="Q177" s="136"/>
      <c r="R177" s="145">
        <v>1300000</v>
      </c>
      <c r="S177" s="145">
        <v>1358000</v>
      </c>
      <c r="T177" s="107" t="s">
        <v>841</v>
      </c>
      <c r="U177" s="135">
        <f t="shared" si="41"/>
        <v>2557954</v>
      </c>
      <c r="V177" s="181">
        <f t="shared" si="45"/>
        <v>255795.40000000002</v>
      </c>
      <c r="W177" s="181">
        <f t="shared" si="46"/>
        <v>48601.126000000004</v>
      </c>
      <c r="X177" s="181">
        <f t="shared" si="47"/>
        <v>2862351</v>
      </c>
      <c r="Y177" s="181">
        <f t="shared" si="48"/>
        <v>0</v>
      </c>
    </row>
    <row r="178" spans="1:25" ht="15.6" customHeight="1">
      <c r="A178" s="110" t="s">
        <v>672</v>
      </c>
      <c r="B178" s="114">
        <v>1023961022</v>
      </c>
      <c r="C178" s="7" t="s">
        <v>296</v>
      </c>
      <c r="D178" s="7" t="s">
        <v>297</v>
      </c>
      <c r="E178" s="7" t="s">
        <v>298</v>
      </c>
      <c r="F178" s="7"/>
      <c r="G178" s="109" t="s">
        <v>13</v>
      </c>
      <c r="H178" s="7" t="s">
        <v>14</v>
      </c>
      <c r="I178" s="63"/>
      <c r="J178" s="114">
        <v>16</v>
      </c>
      <c r="K178" s="133">
        <v>2465868</v>
      </c>
      <c r="L178" s="134">
        <v>2557954.36</v>
      </c>
      <c r="M178" s="135">
        <f t="shared" si="49"/>
        <v>255795.43599999999</v>
      </c>
      <c r="N178" s="135">
        <f t="shared" si="50"/>
        <v>48601.132839999998</v>
      </c>
      <c r="O178" s="135">
        <f t="shared" si="51"/>
        <v>2862350.9288400002</v>
      </c>
      <c r="P178" s="135">
        <f t="shared" si="40"/>
        <v>1526587</v>
      </c>
      <c r="Q178" s="137" t="s">
        <v>825</v>
      </c>
      <c r="R178" s="139">
        <v>1390000</v>
      </c>
      <c r="S178" s="145">
        <v>1318991</v>
      </c>
      <c r="T178" s="107" t="s">
        <v>841</v>
      </c>
      <c r="U178" s="135">
        <f t="shared" si="41"/>
        <v>1364242</v>
      </c>
      <c r="V178" s="181">
        <f t="shared" si="45"/>
        <v>136424.20000000001</v>
      </c>
      <c r="W178" s="181">
        <f t="shared" si="46"/>
        <v>25920.598000000002</v>
      </c>
      <c r="X178" s="181">
        <f t="shared" si="47"/>
        <v>1526587</v>
      </c>
      <c r="Y178" s="181">
        <f t="shared" si="48"/>
        <v>0</v>
      </c>
    </row>
    <row r="179" spans="1:25" ht="15.6" customHeight="1">
      <c r="A179" s="110" t="s">
        <v>672</v>
      </c>
      <c r="B179" s="114">
        <v>1026571694</v>
      </c>
      <c r="C179" s="7" t="s">
        <v>181</v>
      </c>
      <c r="D179" s="7" t="s">
        <v>360</v>
      </c>
      <c r="E179" s="7" t="s">
        <v>425</v>
      </c>
      <c r="F179" s="7" t="s">
        <v>12</v>
      </c>
      <c r="G179" s="109" t="s">
        <v>13</v>
      </c>
      <c r="H179" s="63">
        <v>45490</v>
      </c>
      <c r="I179" s="63"/>
      <c r="J179" s="114">
        <v>14</v>
      </c>
      <c r="K179" s="133">
        <v>2465868</v>
      </c>
      <c r="L179" s="134">
        <v>2557954.36</v>
      </c>
      <c r="M179" s="135">
        <f>+L179*10%</f>
        <v>255795.43599999999</v>
      </c>
      <c r="N179" s="135">
        <f>+M179*19%</f>
        <v>48601.132839999998</v>
      </c>
      <c r="O179" s="135">
        <f>+L179+M179+N179</f>
        <v>2862350.9288400002</v>
      </c>
      <c r="P179" s="135">
        <f>+ROUND(((O179/30)*J179),0)</f>
        <v>1335764</v>
      </c>
      <c r="Q179" s="137" t="s">
        <v>876</v>
      </c>
      <c r="R179" s="144">
        <v>648512</v>
      </c>
      <c r="S179" s="145">
        <v>672232</v>
      </c>
      <c r="T179" s="107" t="s">
        <v>851</v>
      </c>
      <c r="U179" s="135">
        <f>+ROUND(((L179/30)*J179),0)</f>
        <v>1193712</v>
      </c>
      <c r="V179" s="181">
        <f>+U179*10%</f>
        <v>119371.20000000001</v>
      </c>
      <c r="W179" s="181">
        <f>+V179*19%</f>
        <v>22680.528000000002</v>
      </c>
      <c r="X179" s="181">
        <f>+ROUND((U179+V179+W179),0)</f>
        <v>1335764</v>
      </c>
      <c r="Y179" s="181">
        <f>+X179-P179</f>
        <v>0</v>
      </c>
    </row>
    <row r="180" spans="1:25" ht="11.25">
      <c r="A180" s="110" t="s">
        <v>672</v>
      </c>
      <c r="B180" s="114">
        <v>1026265130</v>
      </c>
      <c r="C180" s="7" t="s">
        <v>312</v>
      </c>
      <c r="D180" s="7" t="s">
        <v>256</v>
      </c>
      <c r="E180" s="7" t="s">
        <v>315</v>
      </c>
      <c r="F180" s="7"/>
      <c r="G180" s="109" t="s">
        <v>191</v>
      </c>
      <c r="H180" s="7" t="s">
        <v>14</v>
      </c>
      <c r="I180" s="63"/>
      <c r="J180" s="114">
        <v>9</v>
      </c>
      <c r="K180" s="133">
        <v>2465868</v>
      </c>
      <c r="L180" s="134">
        <v>2557954.36</v>
      </c>
      <c r="M180" s="135">
        <f t="shared" si="49"/>
        <v>255795.43599999999</v>
      </c>
      <c r="N180" s="135">
        <f t="shared" si="50"/>
        <v>48601.132839999998</v>
      </c>
      <c r="O180" s="135">
        <f t="shared" si="51"/>
        <v>2862350.9288400002</v>
      </c>
      <c r="P180" s="135">
        <f t="shared" si="40"/>
        <v>858705</v>
      </c>
      <c r="Q180" s="137" t="s">
        <v>826</v>
      </c>
      <c r="R180" s="144">
        <f>390000+910000</f>
        <v>1300000</v>
      </c>
      <c r="S180" s="145">
        <v>283217</v>
      </c>
      <c r="T180" s="107" t="s">
        <v>841</v>
      </c>
      <c r="U180" s="135">
        <f t="shared" si="41"/>
        <v>767386</v>
      </c>
      <c r="V180" s="181">
        <f t="shared" si="45"/>
        <v>76738.600000000006</v>
      </c>
      <c r="W180" s="181">
        <f t="shared" si="46"/>
        <v>14580.334000000001</v>
      </c>
      <c r="X180" s="181">
        <f t="shared" si="47"/>
        <v>858705</v>
      </c>
      <c r="Y180" s="181">
        <f t="shared" si="48"/>
        <v>0</v>
      </c>
    </row>
    <row r="181" spans="1:25" ht="15.6" customHeight="1">
      <c r="A181" s="110" t="s">
        <v>672</v>
      </c>
      <c r="B181" s="114">
        <v>52011281</v>
      </c>
      <c r="C181" s="7" t="s">
        <v>270</v>
      </c>
      <c r="D181" s="7"/>
      <c r="E181" s="7" t="s">
        <v>754</v>
      </c>
      <c r="F181" s="7"/>
      <c r="G181" s="109" t="s">
        <v>410</v>
      </c>
      <c r="H181" s="7"/>
      <c r="I181" s="63"/>
      <c r="J181" s="114">
        <v>21</v>
      </c>
      <c r="K181" s="133">
        <v>2465868</v>
      </c>
      <c r="L181" s="134">
        <v>2557954.36</v>
      </c>
      <c r="M181" s="135">
        <f t="shared" ref="M181" si="62">+L181*10%</f>
        <v>255795.43599999999</v>
      </c>
      <c r="N181" s="135">
        <f t="shared" ref="N181" si="63">+M181*19%</f>
        <v>48601.132839999998</v>
      </c>
      <c r="O181" s="135">
        <f t="shared" ref="O181" si="64">+L181+M181+N181</f>
        <v>2862350.9288400002</v>
      </c>
      <c r="P181" s="135">
        <f t="shared" ref="P181" si="65">+ROUND(((O181/30)*J181),0)</f>
        <v>2003646</v>
      </c>
      <c r="Q181" s="137" t="s">
        <v>878</v>
      </c>
      <c r="R181" s="139">
        <v>1300000</v>
      </c>
      <c r="S181" s="145">
        <v>1358000</v>
      </c>
      <c r="T181" s="107" t="s">
        <v>857</v>
      </c>
      <c r="U181" s="135">
        <f t="shared" si="41"/>
        <v>1790568</v>
      </c>
      <c r="V181" s="181">
        <f t="shared" si="45"/>
        <v>179056.80000000002</v>
      </c>
      <c r="W181" s="181">
        <f t="shared" si="46"/>
        <v>34020.792000000001</v>
      </c>
      <c r="X181" s="181">
        <f t="shared" si="47"/>
        <v>2003646</v>
      </c>
      <c r="Y181" s="181">
        <f t="shared" si="48"/>
        <v>0</v>
      </c>
    </row>
    <row r="182" spans="1:25" ht="15.6" customHeight="1">
      <c r="A182" s="110" t="s">
        <v>673</v>
      </c>
      <c r="B182" s="114">
        <v>79557871</v>
      </c>
      <c r="C182" s="7" t="s">
        <v>96</v>
      </c>
      <c r="D182" s="7" t="s">
        <v>97</v>
      </c>
      <c r="E182" s="7" t="s">
        <v>98</v>
      </c>
      <c r="F182" s="7" t="s">
        <v>99</v>
      </c>
      <c r="G182" s="109" t="s">
        <v>13</v>
      </c>
      <c r="H182" s="7" t="s">
        <v>14</v>
      </c>
      <c r="I182" s="63"/>
      <c r="J182" s="114">
        <v>30</v>
      </c>
      <c r="K182" s="133">
        <v>2465868</v>
      </c>
      <c r="L182" s="134">
        <v>2557954.36</v>
      </c>
      <c r="M182" s="135">
        <f t="shared" si="49"/>
        <v>255795.43599999999</v>
      </c>
      <c r="N182" s="135">
        <f t="shared" si="50"/>
        <v>48601.132839999998</v>
      </c>
      <c r="O182" s="135">
        <f t="shared" si="51"/>
        <v>2862350.9288400002</v>
      </c>
      <c r="P182" s="135">
        <f t="shared" si="40"/>
        <v>2862351</v>
      </c>
      <c r="Q182" s="136"/>
      <c r="R182" s="139">
        <v>1390000</v>
      </c>
      <c r="S182" s="145">
        <v>1440800</v>
      </c>
      <c r="T182" s="107" t="s">
        <v>841</v>
      </c>
      <c r="U182" s="135">
        <f t="shared" si="41"/>
        <v>2557954</v>
      </c>
      <c r="V182" s="181">
        <f t="shared" si="45"/>
        <v>255795.40000000002</v>
      </c>
      <c r="W182" s="181">
        <f t="shared" si="46"/>
        <v>48601.126000000004</v>
      </c>
      <c r="X182" s="181">
        <f t="shared" si="47"/>
        <v>2862351</v>
      </c>
      <c r="Y182" s="181">
        <f t="shared" si="48"/>
        <v>0</v>
      </c>
    </row>
    <row r="183" spans="1:25" ht="15.6" customHeight="1">
      <c r="A183" s="110" t="s">
        <v>673</v>
      </c>
      <c r="B183" s="114">
        <v>1024566216</v>
      </c>
      <c r="C183" s="7" t="s">
        <v>166</v>
      </c>
      <c r="D183" s="7" t="s">
        <v>205</v>
      </c>
      <c r="E183" s="7" t="s">
        <v>206</v>
      </c>
      <c r="F183" s="7" t="s">
        <v>207</v>
      </c>
      <c r="G183" s="109" t="s">
        <v>191</v>
      </c>
      <c r="H183" s="7" t="s">
        <v>14</v>
      </c>
      <c r="I183" s="63"/>
      <c r="J183" s="114">
        <v>30</v>
      </c>
      <c r="K183" s="133">
        <v>2465868</v>
      </c>
      <c r="L183" s="134">
        <v>2557954.36</v>
      </c>
      <c r="M183" s="135">
        <f t="shared" si="49"/>
        <v>255795.43599999999</v>
      </c>
      <c r="N183" s="135">
        <f t="shared" si="50"/>
        <v>48601.132839999998</v>
      </c>
      <c r="O183" s="135">
        <f t="shared" si="51"/>
        <v>2862350.9288400002</v>
      </c>
      <c r="P183" s="135">
        <f t="shared" si="40"/>
        <v>2862351</v>
      </c>
      <c r="Q183" s="136"/>
      <c r="R183" s="145">
        <v>1300000</v>
      </c>
      <c r="S183" s="145">
        <v>1358000</v>
      </c>
      <c r="T183" s="107" t="s">
        <v>841</v>
      </c>
      <c r="U183" s="135">
        <f t="shared" si="41"/>
        <v>2557954</v>
      </c>
      <c r="V183" s="181">
        <f t="shared" si="45"/>
        <v>255795.40000000002</v>
      </c>
      <c r="W183" s="181">
        <f t="shared" si="46"/>
        <v>48601.126000000004</v>
      </c>
      <c r="X183" s="181">
        <f t="shared" si="47"/>
        <v>2862351</v>
      </c>
      <c r="Y183" s="181">
        <f t="shared" si="48"/>
        <v>0</v>
      </c>
    </row>
    <row r="184" spans="1:25" ht="15.6" customHeight="1">
      <c r="A184" s="110" t="s">
        <v>673</v>
      </c>
      <c r="B184" s="114">
        <v>1090447550</v>
      </c>
      <c r="C184" s="7" t="s">
        <v>355</v>
      </c>
      <c r="D184" s="7" t="s">
        <v>115</v>
      </c>
      <c r="E184" s="7" t="s">
        <v>356</v>
      </c>
      <c r="F184" s="7" t="s">
        <v>223</v>
      </c>
      <c r="G184" s="109" t="s">
        <v>191</v>
      </c>
      <c r="H184" s="7" t="s">
        <v>354</v>
      </c>
      <c r="I184" s="63"/>
      <c r="J184" s="114">
        <v>27</v>
      </c>
      <c r="K184" s="133">
        <v>2465868</v>
      </c>
      <c r="L184" s="134">
        <v>2557954.36</v>
      </c>
      <c r="M184" s="135">
        <f t="shared" si="49"/>
        <v>255795.43599999999</v>
      </c>
      <c r="N184" s="135">
        <f t="shared" si="50"/>
        <v>48601.132839999998</v>
      </c>
      <c r="O184" s="135">
        <f t="shared" si="51"/>
        <v>2862350.9288400002</v>
      </c>
      <c r="P184" s="135">
        <f>+ROUND(((O184/30)*J184),0)</f>
        <v>2576116</v>
      </c>
      <c r="Q184" s="137" t="s">
        <v>861</v>
      </c>
      <c r="R184" s="144">
        <f>1170000+86667+43334</f>
        <v>1300001</v>
      </c>
      <c r="S184" s="145">
        <v>1341801</v>
      </c>
      <c r="T184" s="107" t="s">
        <v>852</v>
      </c>
      <c r="U184" s="135">
        <f t="shared" si="41"/>
        <v>2302159</v>
      </c>
      <c r="V184" s="181">
        <f t="shared" si="45"/>
        <v>230215.90000000002</v>
      </c>
      <c r="W184" s="181">
        <f t="shared" si="46"/>
        <v>43741.021000000008</v>
      </c>
      <c r="X184" s="181">
        <f t="shared" si="47"/>
        <v>2576116</v>
      </c>
      <c r="Y184" s="181">
        <f t="shared" si="48"/>
        <v>0</v>
      </c>
    </row>
    <row r="185" spans="1:25" ht="15.6" customHeight="1">
      <c r="A185" s="110" t="s">
        <v>674</v>
      </c>
      <c r="B185" s="114">
        <v>51970521</v>
      </c>
      <c r="C185" s="7" t="s">
        <v>94</v>
      </c>
      <c r="D185" s="7" t="s">
        <v>184</v>
      </c>
      <c r="E185" s="7" t="s">
        <v>185</v>
      </c>
      <c r="F185" s="7"/>
      <c r="G185" s="109" t="s">
        <v>191</v>
      </c>
      <c r="H185" s="7" t="s">
        <v>14</v>
      </c>
      <c r="I185" s="63"/>
      <c r="J185" s="114">
        <v>30</v>
      </c>
      <c r="K185" s="133">
        <v>2465868</v>
      </c>
      <c r="L185" s="134">
        <v>2557954.36</v>
      </c>
      <c r="M185" s="135">
        <f t="shared" si="49"/>
        <v>255795.43599999999</v>
      </c>
      <c r="N185" s="135">
        <f t="shared" si="50"/>
        <v>48601.132839999998</v>
      </c>
      <c r="O185" s="135">
        <f t="shared" si="51"/>
        <v>2862350.9288400002</v>
      </c>
      <c r="P185" s="135">
        <f t="shared" ref="P185:P208" si="66">+ROUND(((O185/30)*J185),0)</f>
        <v>2862351</v>
      </c>
      <c r="Q185" s="136"/>
      <c r="R185" s="145">
        <v>1300000</v>
      </c>
      <c r="S185" s="145">
        <v>1358000</v>
      </c>
      <c r="T185" s="107" t="s">
        <v>852</v>
      </c>
      <c r="U185" s="135">
        <f t="shared" ref="U185:U208" si="67">+ROUND(((L185/30)*J185),0)</f>
        <v>2557954</v>
      </c>
      <c r="V185" s="181">
        <f t="shared" si="45"/>
        <v>255795.40000000002</v>
      </c>
      <c r="W185" s="181">
        <f t="shared" si="46"/>
        <v>48601.126000000004</v>
      </c>
      <c r="X185" s="181">
        <f t="shared" si="47"/>
        <v>2862351</v>
      </c>
      <c r="Y185" s="181">
        <f t="shared" si="48"/>
        <v>0</v>
      </c>
    </row>
    <row r="186" spans="1:25" ht="15.6" customHeight="1">
      <c r="A186" s="110" t="s">
        <v>674</v>
      </c>
      <c r="B186" s="114">
        <v>52239435</v>
      </c>
      <c r="C186" s="7" t="s">
        <v>274</v>
      </c>
      <c r="D186" s="7" t="s">
        <v>83</v>
      </c>
      <c r="E186" s="7" t="s">
        <v>275</v>
      </c>
      <c r="F186" s="7" t="s">
        <v>276</v>
      </c>
      <c r="G186" s="109" t="s">
        <v>191</v>
      </c>
      <c r="H186" s="7" t="s">
        <v>14</v>
      </c>
      <c r="I186" s="63"/>
      <c r="J186" s="114">
        <v>30</v>
      </c>
      <c r="K186" s="133">
        <v>2465868</v>
      </c>
      <c r="L186" s="134">
        <v>2557954.36</v>
      </c>
      <c r="M186" s="135">
        <f t="shared" si="49"/>
        <v>255795.43599999999</v>
      </c>
      <c r="N186" s="135">
        <f t="shared" si="50"/>
        <v>48601.132839999998</v>
      </c>
      <c r="O186" s="135">
        <f t="shared" si="51"/>
        <v>2862350.9288400002</v>
      </c>
      <c r="P186" s="135">
        <f t="shared" si="66"/>
        <v>2862351</v>
      </c>
      <c r="Q186" s="136"/>
      <c r="R186" s="145">
        <v>1300000</v>
      </c>
      <c r="S186" s="145">
        <v>1358000</v>
      </c>
      <c r="T186" s="107" t="s">
        <v>841</v>
      </c>
      <c r="U186" s="135">
        <f t="shared" si="67"/>
        <v>2557954</v>
      </c>
      <c r="V186" s="181">
        <f t="shared" ref="V186:V208" si="68">+U186*10%</f>
        <v>255795.40000000002</v>
      </c>
      <c r="W186" s="181">
        <f t="shared" ref="W186:W208" si="69">+V186*19%</f>
        <v>48601.126000000004</v>
      </c>
      <c r="X186" s="181">
        <f t="shared" ref="X186:X208" si="70">+ROUND((U186+V186+W186),0)</f>
        <v>2862351</v>
      </c>
      <c r="Y186" s="181">
        <f t="shared" ref="Y186:Y208" si="71">+X186-P186</f>
        <v>0</v>
      </c>
    </row>
    <row r="187" spans="1:25" ht="15.6" customHeight="1">
      <c r="A187" s="110" t="s">
        <v>674</v>
      </c>
      <c r="B187" s="114">
        <v>1033741958</v>
      </c>
      <c r="C187" s="7" t="s">
        <v>28</v>
      </c>
      <c r="D187" s="7" t="s">
        <v>29</v>
      </c>
      <c r="E187" s="7" t="s">
        <v>30</v>
      </c>
      <c r="F187" s="7" t="s">
        <v>31</v>
      </c>
      <c r="G187" s="109" t="s">
        <v>191</v>
      </c>
      <c r="H187" s="7" t="s">
        <v>14</v>
      </c>
      <c r="I187" s="63"/>
      <c r="J187" s="114">
        <v>30</v>
      </c>
      <c r="K187" s="133">
        <v>2465868</v>
      </c>
      <c r="L187" s="134">
        <v>2557954.36</v>
      </c>
      <c r="M187" s="135">
        <f t="shared" si="49"/>
        <v>255795.43599999999</v>
      </c>
      <c r="N187" s="135">
        <f t="shared" si="50"/>
        <v>48601.132839999998</v>
      </c>
      <c r="O187" s="135">
        <f t="shared" si="51"/>
        <v>2862350.9288400002</v>
      </c>
      <c r="P187" s="135">
        <f t="shared" si="66"/>
        <v>2862351</v>
      </c>
      <c r="Q187" s="136"/>
      <c r="R187" s="145">
        <v>1300000</v>
      </c>
      <c r="S187" s="145">
        <v>1358000</v>
      </c>
      <c r="T187" s="107" t="s">
        <v>841</v>
      </c>
      <c r="U187" s="135">
        <f t="shared" si="67"/>
        <v>2557954</v>
      </c>
      <c r="V187" s="181">
        <f t="shared" si="68"/>
        <v>255795.40000000002</v>
      </c>
      <c r="W187" s="181">
        <f t="shared" si="69"/>
        <v>48601.126000000004</v>
      </c>
      <c r="X187" s="181">
        <f t="shared" si="70"/>
        <v>2862351</v>
      </c>
      <c r="Y187" s="181">
        <f t="shared" si="71"/>
        <v>0</v>
      </c>
    </row>
    <row r="188" spans="1:25" ht="15.6" customHeight="1">
      <c r="A188" s="110" t="s">
        <v>675</v>
      </c>
      <c r="B188" s="114">
        <v>80257964</v>
      </c>
      <c r="C188" s="7" t="s">
        <v>35</v>
      </c>
      <c r="D188" s="7" t="s">
        <v>104</v>
      </c>
      <c r="E188" s="7" t="s">
        <v>226</v>
      </c>
      <c r="F188" s="7" t="s">
        <v>323</v>
      </c>
      <c r="G188" s="109" t="s">
        <v>13</v>
      </c>
      <c r="H188" s="63">
        <v>45439</v>
      </c>
      <c r="I188" s="63">
        <v>45500</v>
      </c>
      <c r="J188" s="114">
        <v>23</v>
      </c>
      <c r="K188" s="133">
        <v>2465868</v>
      </c>
      <c r="L188" s="134">
        <v>2557954.36</v>
      </c>
      <c r="M188" s="135">
        <f t="shared" si="49"/>
        <v>255795.43599999999</v>
      </c>
      <c r="N188" s="135">
        <f t="shared" si="50"/>
        <v>48601.132839999998</v>
      </c>
      <c r="O188" s="135">
        <f t="shared" si="51"/>
        <v>2862350.9288400002</v>
      </c>
      <c r="P188" s="135">
        <f t="shared" si="66"/>
        <v>2194469</v>
      </c>
      <c r="Q188" s="137" t="s">
        <v>874</v>
      </c>
      <c r="R188" s="142">
        <f>1065667+46334+46334+92667</f>
        <v>1251002</v>
      </c>
      <c r="S188" s="137">
        <f>1147241+475530</f>
        <v>1622771</v>
      </c>
      <c r="T188" s="107" t="s">
        <v>873</v>
      </c>
      <c r="U188" s="135">
        <f t="shared" si="67"/>
        <v>1961098</v>
      </c>
      <c r="V188" s="181">
        <f t="shared" si="68"/>
        <v>196109.80000000002</v>
      </c>
      <c r="W188" s="181">
        <f t="shared" si="69"/>
        <v>37260.862000000001</v>
      </c>
      <c r="X188" s="181">
        <f t="shared" si="70"/>
        <v>2194469</v>
      </c>
      <c r="Y188" s="181">
        <f t="shared" si="71"/>
        <v>0</v>
      </c>
    </row>
    <row r="189" spans="1:25" ht="15.6" customHeight="1">
      <c r="A189" s="110" t="s">
        <v>675</v>
      </c>
      <c r="B189" s="114">
        <v>1007725189</v>
      </c>
      <c r="C189" s="7" t="s">
        <v>114</v>
      </c>
      <c r="D189" s="7" t="s">
        <v>370</v>
      </c>
      <c r="E189" s="7" t="s">
        <v>371</v>
      </c>
      <c r="F189" s="7" t="s">
        <v>146</v>
      </c>
      <c r="G189" s="109" t="s">
        <v>191</v>
      </c>
      <c r="H189" s="7" t="s">
        <v>354</v>
      </c>
      <c r="I189" s="63"/>
      <c r="J189" s="114">
        <v>30</v>
      </c>
      <c r="K189" s="133">
        <v>2465868</v>
      </c>
      <c r="L189" s="134">
        <v>2557954.36</v>
      </c>
      <c r="M189" s="135">
        <f t="shared" si="49"/>
        <v>255795.43599999999</v>
      </c>
      <c r="N189" s="135">
        <f t="shared" si="50"/>
        <v>48601.132839999998</v>
      </c>
      <c r="O189" s="135">
        <f t="shared" si="51"/>
        <v>2862350.9288400002</v>
      </c>
      <c r="P189" s="135">
        <f t="shared" si="66"/>
        <v>2862351</v>
      </c>
      <c r="Q189" s="136"/>
      <c r="R189" s="145">
        <v>1300000</v>
      </c>
      <c r="S189" s="145">
        <v>1358000</v>
      </c>
      <c r="T189" s="107" t="s">
        <v>851</v>
      </c>
      <c r="U189" s="135">
        <f t="shared" si="67"/>
        <v>2557954</v>
      </c>
      <c r="V189" s="181">
        <f t="shared" si="68"/>
        <v>255795.40000000002</v>
      </c>
      <c r="W189" s="181">
        <f t="shared" si="69"/>
        <v>48601.126000000004</v>
      </c>
      <c r="X189" s="181">
        <f t="shared" si="70"/>
        <v>2862351</v>
      </c>
      <c r="Y189" s="181">
        <f t="shared" si="71"/>
        <v>0</v>
      </c>
    </row>
    <row r="190" spans="1:25" ht="15.6" customHeight="1">
      <c r="A190" s="110" t="s">
        <v>675</v>
      </c>
      <c r="B190" s="114">
        <v>1013657628</v>
      </c>
      <c r="C190" s="7" t="s">
        <v>168</v>
      </c>
      <c r="D190" s="7" t="s">
        <v>171</v>
      </c>
      <c r="E190" s="7" t="s">
        <v>172</v>
      </c>
      <c r="F190" s="7"/>
      <c r="G190" s="109" t="s">
        <v>191</v>
      </c>
      <c r="H190" s="7" t="s">
        <v>14</v>
      </c>
      <c r="I190" s="63"/>
      <c r="J190" s="114">
        <v>30</v>
      </c>
      <c r="K190" s="133">
        <v>2465868</v>
      </c>
      <c r="L190" s="134">
        <v>2557954.36</v>
      </c>
      <c r="M190" s="135">
        <f t="shared" ref="M190:M198" si="72">+L190*10%</f>
        <v>255795.43599999999</v>
      </c>
      <c r="N190" s="135">
        <f t="shared" ref="N190:N198" si="73">+M190*19%</f>
        <v>48601.132839999998</v>
      </c>
      <c r="O190" s="135">
        <f t="shared" ref="O190:O198" si="74">+L190+M190+N190</f>
        <v>2862350.9288400002</v>
      </c>
      <c r="P190" s="135">
        <f t="shared" si="66"/>
        <v>2862351</v>
      </c>
      <c r="Q190" s="136"/>
      <c r="R190" s="145">
        <v>1300000</v>
      </c>
      <c r="S190" s="145">
        <v>1358000</v>
      </c>
      <c r="T190" s="107" t="s">
        <v>841</v>
      </c>
      <c r="U190" s="135">
        <f t="shared" si="67"/>
        <v>2557954</v>
      </c>
      <c r="V190" s="181">
        <f t="shared" si="68"/>
        <v>255795.40000000002</v>
      </c>
      <c r="W190" s="181">
        <f t="shared" si="69"/>
        <v>48601.126000000004</v>
      </c>
      <c r="X190" s="181">
        <f t="shared" si="70"/>
        <v>2862351</v>
      </c>
      <c r="Y190" s="181">
        <f t="shared" si="71"/>
        <v>0</v>
      </c>
    </row>
    <row r="191" spans="1:25" ht="15.6" customHeight="1">
      <c r="A191" s="110" t="s">
        <v>675</v>
      </c>
      <c r="B191" s="114">
        <v>5026864</v>
      </c>
      <c r="C191" s="7" t="s">
        <v>80</v>
      </c>
      <c r="D191" s="7" t="s">
        <v>81</v>
      </c>
      <c r="E191" s="7" t="s">
        <v>82</v>
      </c>
      <c r="F191" s="7"/>
      <c r="G191" s="109" t="s">
        <v>191</v>
      </c>
      <c r="H191" s="7" t="s">
        <v>14</v>
      </c>
      <c r="I191" s="63"/>
      <c r="J191" s="114">
        <v>25</v>
      </c>
      <c r="K191" s="133">
        <v>2465868</v>
      </c>
      <c r="L191" s="134">
        <v>2557954.36</v>
      </c>
      <c r="M191" s="135">
        <f>+L191*10%</f>
        <v>255795.43599999999</v>
      </c>
      <c r="N191" s="135">
        <f>+M191*19%</f>
        <v>48601.132839999998</v>
      </c>
      <c r="O191" s="135">
        <f>+L191+M191+N191</f>
        <v>2862350.9288400002</v>
      </c>
      <c r="P191" s="135">
        <f>+ROUND(((O191/30)*J191),0)</f>
        <v>2385292</v>
      </c>
      <c r="Q191" s="137" t="s">
        <v>866</v>
      </c>
      <c r="R191" s="138">
        <f>1083334+86667+130001</f>
        <v>1300002</v>
      </c>
      <c r="S191" s="145">
        <v>1131667</v>
      </c>
      <c r="T191" s="107" t="s">
        <v>852</v>
      </c>
      <c r="U191" s="135">
        <f>+ROUND(((L191/30)*J191),0)</f>
        <v>2131629</v>
      </c>
      <c r="V191" s="181">
        <f t="shared" si="68"/>
        <v>213162.90000000002</v>
      </c>
      <c r="W191" s="181">
        <f t="shared" si="69"/>
        <v>40500.951000000008</v>
      </c>
      <c r="X191" s="181">
        <f t="shared" si="70"/>
        <v>2385293</v>
      </c>
      <c r="Y191" s="181">
        <f t="shared" si="71"/>
        <v>1</v>
      </c>
    </row>
    <row r="192" spans="1:25" ht="15.6" customHeight="1">
      <c r="A192" s="110" t="s">
        <v>676</v>
      </c>
      <c r="B192" s="114">
        <v>34951119</v>
      </c>
      <c r="C192" s="7" t="s">
        <v>100</v>
      </c>
      <c r="D192" s="7" t="s">
        <v>101</v>
      </c>
      <c r="E192" s="7" t="s">
        <v>102</v>
      </c>
      <c r="F192" s="7" t="s">
        <v>103</v>
      </c>
      <c r="G192" s="109" t="s">
        <v>191</v>
      </c>
      <c r="H192" s="7" t="s">
        <v>14</v>
      </c>
      <c r="I192" s="63"/>
      <c r="J192" s="114">
        <v>30</v>
      </c>
      <c r="K192" s="133">
        <v>2465868</v>
      </c>
      <c r="L192" s="134">
        <v>2557954.36</v>
      </c>
      <c r="M192" s="135">
        <f t="shared" si="72"/>
        <v>255795.43599999999</v>
      </c>
      <c r="N192" s="135">
        <f t="shared" si="73"/>
        <v>48601.132839999998</v>
      </c>
      <c r="O192" s="135">
        <f t="shared" si="74"/>
        <v>2862350.9288400002</v>
      </c>
      <c r="P192" s="135">
        <f t="shared" si="66"/>
        <v>2862351</v>
      </c>
      <c r="Q192" s="136"/>
      <c r="R192" s="145">
        <v>1300000</v>
      </c>
      <c r="S192" s="145">
        <v>1358000</v>
      </c>
      <c r="T192" s="107" t="s">
        <v>852</v>
      </c>
      <c r="U192" s="135">
        <f t="shared" si="67"/>
        <v>2557954</v>
      </c>
      <c r="V192" s="181">
        <f t="shared" si="68"/>
        <v>255795.40000000002</v>
      </c>
      <c r="W192" s="181">
        <f t="shared" si="69"/>
        <v>48601.126000000004</v>
      </c>
      <c r="X192" s="181">
        <f t="shared" si="70"/>
        <v>2862351</v>
      </c>
      <c r="Y192" s="181">
        <f t="shared" si="71"/>
        <v>0</v>
      </c>
    </row>
    <row r="193" spans="1:25" ht="15.6" customHeight="1">
      <c r="A193" s="110" t="s">
        <v>676</v>
      </c>
      <c r="B193" s="114">
        <v>52897266</v>
      </c>
      <c r="C193" s="7" t="s">
        <v>69</v>
      </c>
      <c r="D193" s="7" t="s">
        <v>73</v>
      </c>
      <c r="E193" s="7" t="s">
        <v>74</v>
      </c>
      <c r="F193" s="7" t="s">
        <v>75</v>
      </c>
      <c r="G193" s="109" t="s">
        <v>191</v>
      </c>
      <c r="H193" s="7" t="s">
        <v>14</v>
      </c>
      <c r="I193" s="63"/>
      <c r="J193" s="114">
        <v>30</v>
      </c>
      <c r="K193" s="133">
        <v>2465868</v>
      </c>
      <c r="L193" s="134">
        <v>2557954.36</v>
      </c>
      <c r="M193" s="135">
        <f t="shared" si="72"/>
        <v>255795.43599999999</v>
      </c>
      <c r="N193" s="135">
        <f t="shared" si="73"/>
        <v>48601.132839999998</v>
      </c>
      <c r="O193" s="135">
        <f t="shared" si="74"/>
        <v>2862350.9288400002</v>
      </c>
      <c r="P193" s="135">
        <f t="shared" si="66"/>
        <v>2862351</v>
      </c>
      <c r="Q193" s="136"/>
      <c r="R193" s="145">
        <v>1300000</v>
      </c>
      <c r="S193" s="145">
        <v>1358000</v>
      </c>
      <c r="T193" s="107" t="s">
        <v>841</v>
      </c>
      <c r="U193" s="135">
        <f t="shared" si="67"/>
        <v>2557954</v>
      </c>
      <c r="V193" s="181">
        <f t="shared" si="68"/>
        <v>255795.40000000002</v>
      </c>
      <c r="W193" s="181">
        <f t="shared" si="69"/>
        <v>48601.126000000004</v>
      </c>
      <c r="X193" s="181">
        <f t="shared" si="70"/>
        <v>2862351</v>
      </c>
      <c r="Y193" s="181">
        <f t="shared" si="71"/>
        <v>0</v>
      </c>
    </row>
    <row r="194" spans="1:25" ht="15.6" customHeight="1">
      <c r="A194" s="110" t="s">
        <v>677</v>
      </c>
      <c r="B194" s="114">
        <v>52759800</v>
      </c>
      <c r="C194" s="7" t="s">
        <v>100</v>
      </c>
      <c r="D194" s="7" t="s">
        <v>104</v>
      </c>
      <c r="E194" s="7" t="s">
        <v>105</v>
      </c>
      <c r="F194" s="7" t="s">
        <v>106</v>
      </c>
      <c r="G194" s="109" t="s">
        <v>191</v>
      </c>
      <c r="H194" s="7" t="s">
        <v>14</v>
      </c>
      <c r="I194" s="63"/>
      <c r="J194" s="114">
        <v>30</v>
      </c>
      <c r="K194" s="133">
        <v>2465868</v>
      </c>
      <c r="L194" s="134">
        <v>2557954.36</v>
      </c>
      <c r="M194" s="135">
        <f t="shared" si="72"/>
        <v>255795.43599999999</v>
      </c>
      <c r="N194" s="135">
        <f t="shared" si="73"/>
        <v>48601.132839999998</v>
      </c>
      <c r="O194" s="135">
        <f t="shared" si="74"/>
        <v>2862350.9288400002</v>
      </c>
      <c r="P194" s="135">
        <f t="shared" si="66"/>
        <v>2862351</v>
      </c>
      <c r="Q194" s="136"/>
      <c r="R194" s="145">
        <v>1300000</v>
      </c>
      <c r="S194" s="145">
        <v>1358000</v>
      </c>
      <c r="T194" s="107" t="s">
        <v>841</v>
      </c>
      <c r="U194" s="135">
        <f t="shared" si="67"/>
        <v>2557954</v>
      </c>
      <c r="V194" s="181">
        <f t="shared" si="68"/>
        <v>255795.40000000002</v>
      </c>
      <c r="W194" s="181">
        <f t="shared" si="69"/>
        <v>48601.126000000004</v>
      </c>
      <c r="X194" s="181">
        <f t="shared" si="70"/>
        <v>2862351</v>
      </c>
      <c r="Y194" s="181">
        <f t="shared" si="71"/>
        <v>0</v>
      </c>
    </row>
    <row r="195" spans="1:25" ht="15.6" customHeight="1">
      <c r="A195" s="110" t="s">
        <v>677</v>
      </c>
      <c r="B195" s="114">
        <v>1002230033</v>
      </c>
      <c r="C195" s="7" t="s">
        <v>188</v>
      </c>
      <c r="D195" s="7" t="s">
        <v>189</v>
      </c>
      <c r="E195" s="7" t="s">
        <v>190</v>
      </c>
      <c r="F195" s="7"/>
      <c r="G195" s="109" t="s">
        <v>191</v>
      </c>
      <c r="H195" s="7" t="s">
        <v>14</v>
      </c>
      <c r="I195" s="63"/>
      <c r="J195" s="114">
        <v>2</v>
      </c>
      <c r="K195" s="133">
        <v>2465868</v>
      </c>
      <c r="L195" s="134">
        <v>2557954.36</v>
      </c>
      <c r="M195" s="135">
        <f t="shared" si="72"/>
        <v>255795.43599999999</v>
      </c>
      <c r="N195" s="135">
        <f t="shared" si="73"/>
        <v>48601.132839999998</v>
      </c>
      <c r="O195" s="135">
        <f t="shared" si="74"/>
        <v>2862350.9288400002</v>
      </c>
      <c r="P195" s="135">
        <f t="shared" si="66"/>
        <v>190823</v>
      </c>
      <c r="Q195" s="137" t="s">
        <v>868</v>
      </c>
      <c r="R195" s="144">
        <f>86667+86667+216667+303334+303334+303334</f>
        <v>1300003</v>
      </c>
      <c r="S195" s="145">
        <v>927735</v>
      </c>
      <c r="T195" s="107" t="s">
        <v>841</v>
      </c>
      <c r="U195" s="135">
        <f t="shared" si="67"/>
        <v>170530</v>
      </c>
      <c r="V195" s="181">
        <f t="shared" si="68"/>
        <v>17053</v>
      </c>
      <c r="W195" s="181">
        <f t="shared" si="69"/>
        <v>3240.07</v>
      </c>
      <c r="X195" s="181">
        <f t="shared" si="70"/>
        <v>190823</v>
      </c>
      <c r="Y195" s="181">
        <f t="shared" si="71"/>
        <v>0</v>
      </c>
    </row>
    <row r="196" spans="1:25" ht="15.6" customHeight="1">
      <c r="A196" s="110" t="s">
        <v>677</v>
      </c>
      <c r="B196" s="114">
        <v>6089430</v>
      </c>
      <c r="C196" s="7" t="s">
        <v>168</v>
      </c>
      <c r="D196" s="7" t="s">
        <v>403</v>
      </c>
      <c r="E196" s="7" t="s">
        <v>404</v>
      </c>
      <c r="F196" s="7" t="s">
        <v>405</v>
      </c>
      <c r="G196" s="109" t="s">
        <v>191</v>
      </c>
      <c r="H196" s="7" t="s">
        <v>393</v>
      </c>
      <c r="I196" s="63"/>
      <c r="J196" s="114">
        <v>5</v>
      </c>
      <c r="K196" s="133">
        <v>2465868</v>
      </c>
      <c r="L196" s="134">
        <v>2557954.36</v>
      </c>
      <c r="M196" s="135">
        <f t="shared" si="72"/>
        <v>255795.43599999999</v>
      </c>
      <c r="N196" s="135">
        <f t="shared" si="73"/>
        <v>48601.132839999998</v>
      </c>
      <c r="O196" s="135">
        <f t="shared" si="74"/>
        <v>2862350.9288400002</v>
      </c>
      <c r="P196" s="135">
        <f t="shared" si="66"/>
        <v>477058</v>
      </c>
      <c r="Q196" s="137" t="s">
        <v>869</v>
      </c>
      <c r="R196" s="139">
        <v>1300000</v>
      </c>
      <c r="S196" s="145">
        <v>1358000</v>
      </c>
      <c r="T196" s="107" t="s">
        <v>852</v>
      </c>
      <c r="U196" s="135">
        <f t="shared" si="67"/>
        <v>426326</v>
      </c>
      <c r="V196" s="181">
        <f t="shared" si="68"/>
        <v>42632.600000000006</v>
      </c>
      <c r="W196" s="181">
        <f t="shared" si="69"/>
        <v>8100.1940000000013</v>
      </c>
      <c r="X196" s="181">
        <f t="shared" si="70"/>
        <v>477059</v>
      </c>
      <c r="Y196" s="181">
        <f t="shared" si="71"/>
        <v>1</v>
      </c>
    </row>
    <row r="197" spans="1:25" ht="15.6" customHeight="1">
      <c r="A197" s="110" t="s">
        <v>677</v>
      </c>
      <c r="B197" s="114">
        <v>1019029467</v>
      </c>
      <c r="C197" s="7" t="s">
        <v>19</v>
      </c>
      <c r="D197" s="7" t="s">
        <v>28</v>
      </c>
      <c r="E197" s="7" t="s">
        <v>110</v>
      </c>
      <c r="F197" s="7"/>
      <c r="G197" s="109" t="s">
        <v>410</v>
      </c>
      <c r="H197" s="7"/>
      <c r="I197" s="63"/>
      <c r="J197" s="114">
        <v>16</v>
      </c>
      <c r="K197" s="133">
        <v>2465868</v>
      </c>
      <c r="L197" s="134">
        <v>2557954.36</v>
      </c>
      <c r="M197" s="135">
        <f t="shared" ref="M197" si="75">+L197*10%</f>
        <v>255795.43599999999</v>
      </c>
      <c r="N197" s="135">
        <f t="shared" ref="N197" si="76">+M197*19%</f>
        <v>48601.132839999998</v>
      </c>
      <c r="O197" s="135">
        <f t="shared" ref="O197" si="77">+L197+M197+N197</f>
        <v>2862350.9288400002</v>
      </c>
      <c r="P197" s="135">
        <f t="shared" si="66"/>
        <v>1526587</v>
      </c>
      <c r="Q197" s="137" t="s">
        <v>867</v>
      </c>
      <c r="R197" s="144">
        <v>823334</v>
      </c>
      <c r="S197" s="145">
        <v>860067</v>
      </c>
      <c r="T197" s="107" t="s">
        <v>851</v>
      </c>
      <c r="U197" s="135">
        <f t="shared" si="67"/>
        <v>1364242</v>
      </c>
      <c r="V197" s="181">
        <f t="shared" si="68"/>
        <v>136424.20000000001</v>
      </c>
      <c r="W197" s="181">
        <f t="shared" si="69"/>
        <v>25920.598000000002</v>
      </c>
      <c r="X197" s="181">
        <f t="shared" si="70"/>
        <v>1526587</v>
      </c>
      <c r="Y197" s="181">
        <f t="shared" si="71"/>
        <v>0</v>
      </c>
    </row>
    <row r="198" spans="1:25" ht="15.6" customHeight="1">
      <c r="A198" s="110"/>
      <c r="B198" s="115">
        <v>79670360</v>
      </c>
      <c r="C198" s="7" t="s">
        <v>780</v>
      </c>
      <c r="D198" s="7" t="s">
        <v>212</v>
      </c>
      <c r="E198" s="7" t="s">
        <v>781</v>
      </c>
      <c r="F198" s="7" t="s">
        <v>782</v>
      </c>
      <c r="G198" s="109"/>
      <c r="H198" s="7"/>
      <c r="I198" s="63"/>
      <c r="J198" s="114">
        <v>0</v>
      </c>
      <c r="K198" s="133">
        <v>2465868</v>
      </c>
      <c r="L198" s="134">
        <v>2557954.36</v>
      </c>
      <c r="M198" s="135">
        <f t="shared" si="72"/>
        <v>255795.43599999999</v>
      </c>
      <c r="N198" s="135">
        <f t="shared" si="73"/>
        <v>48601.132839999998</v>
      </c>
      <c r="O198" s="135">
        <f t="shared" si="74"/>
        <v>2862350.9288400002</v>
      </c>
      <c r="P198" s="135">
        <f t="shared" si="66"/>
        <v>0</v>
      </c>
      <c r="Q198" s="137" t="s">
        <v>881</v>
      </c>
      <c r="R198" s="144">
        <f>92667+260000+260000+736667</f>
        <v>1349334</v>
      </c>
      <c r="S198" s="145">
        <v>1214268</v>
      </c>
      <c r="T198" s="107" t="s">
        <v>841</v>
      </c>
      <c r="U198" s="135">
        <f t="shared" si="67"/>
        <v>0</v>
      </c>
      <c r="V198" s="181">
        <f t="shared" si="68"/>
        <v>0</v>
      </c>
      <c r="W198" s="181">
        <f t="shared" si="69"/>
        <v>0</v>
      </c>
      <c r="X198" s="181">
        <f t="shared" si="70"/>
        <v>0</v>
      </c>
      <c r="Y198" s="181">
        <f t="shared" si="71"/>
        <v>0</v>
      </c>
    </row>
    <row r="199" spans="1:25" ht="15.6" customHeight="1">
      <c r="A199" s="110"/>
      <c r="B199" s="115">
        <v>72046791</v>
      </c>
      <c r="C199" s="7" t="s">
        <v>114</v>
      </c>
      <c r="D199" s="7" t="s">
        <v>800</v>
      </c>
      <c r="E199" s="7" t="s">
        <v>801</v>
      </c>
      <c r="F199" s="7" t="s">
        <v>175</v>
      </c>
      <c r="G199" s="109"/>
      <c r="H199" s="63">
        <v>45447</v>
      </c>
      <c r="I199" s="63"/>
      <c r="J199" s="114">
        <v>0</v>
      </c>
      <c r="K199" s="133">
        <v>2465868</v>
      </c>
      <c r="L199" s="134">
        <v>2557954.36</v>
      </c>
      <c r="M199" s="135">
        <f t="shared" ref="M199:M200" si="78">+L199*10%</f>
        <v>255795.43599999999</v>
      </c>
      <c r="N199" s="135">
        <f t="shared" ref="N199:N200" si="79">+M199*19%</f>
        <v>48601.132839999998</v>
      </c>
      <c r="O199" s="135">
        <f t="shared" ref="O199:O200" si="80">+L199+M199+N199</f>
        <v>2862350.9288400002</v>
      </c>
      <c r="P199" s="135">
        <f t="shared" si="66"/>
        <v>0</v>
      </c>
      <c r="Q199" s="137" t="s">
        <v>882</v>
      </c>
      <c r="R199" s="145">
        <v>1390000</v>
      </c>
      <c r="S199" s="145">
        <v>1440800</v>
      </c>
      <c r="T199" s="111" t="s">
        <v>852</v>
      </c>
      <c r="U199" s="135">
        <f t="shared" si="67"/>
        <v>0</v>
      </c>
      <c r="V199" s="181">
        <f t="shared" si="68"/>
        <v>0</v>
      </c>
      <c r="W199" s="181">
        <f t="shared" si="69"/>
        <v>0</v>
      </c>
      <c r="X199" s="181">
        <f t="shared" si="70"/>
        <v>0</v>
      </c>
      <c r="Y199" s="181">
        <f t="shared" si="71"/>
        <v>0</v>
      </c>
    </row>
    <row r="200" spans="1:25" ht="15.6" customHeight="1">
      <c r="A200" s="110"/>
      <c r="B200" s="115">
        <v>52316756</v>
      </c>
      <c r="C200" s="7" t="s">
        <v>35</v>
      </c>
      <c r="D200" s="7" t="s">
        <v>741</v>
      </c>
      <c r="E200" s="7" t="s">
        <v>288</v>
      </c>
      <c r="F200" s="7"/>
      <c r="G200" s="109"/>
      <c r="H200" s="7"/>
      <c r="I200" s="63"/>
      <c r="J200" s="114">
        <v>0</v>
      </c>
      <c r="K200" s="133">
        <v>2465868</v>
      </c>
      <c r="L200" s="134">
        <v>2557954.36</v>
      </c>
      <c r="M200" s="135">
        <f t="shared" si="78"/>
        <v>255795.43599999999</v>
      </c>
      <c r="N200" s="135">
        <f t="shared" si="79"/>
        <v>48601.132839999998</v>
      </c>
      <c r="O200" s="135">
        <f t="shared" si="80"/>
        <v>2862350.9288400002</v>
      </c>
      <c r="P200" s="135">
        <f t="shared" si="66"/>
        <v>0</v>
      </c>
      <c r="Q200" s="137" t="s">
        <v>883</v>
      </c>
      <c r="R200" s="144">
        <v>1300000</v>
      </c>
      <c r="S200" s="145">
        <v>1347200</v>
      </c>
      <c r="T200" s="107" t="s">
        <v>841</v>
      </c>
      <c r="U200" s="135">
        <f t="shared" si="67"/>
        <v>0</v>
      </c>
      <c r="V200" s="181">
        <f t="shared" si="68"/>
        <v>0</v>
      </c>
      <c r="W200" s="181">
        <f t="shared" si="69"/>
        <v>0</v>
      </c>
      <c r="X200" s="181">
        <f t="shared" si="70"/>
        <v>0</v>
      </c>
      <c r="Y200" s="181">
        <f t="shared" si="71"/>
        <v>0</v>
      </c>
    </row>
    <row r="201" spans="1:25" ht="15.6" customHeight="1">
      <c r="A201" s="110"/>
      <c r="B201" s="115">
        <v>52229895</v>
      </c>
      <c r="C201" s="7" t="s">
        <v>736</v>
      </c>
      <c r="D201" s="7" t="s">
        <v>737</v>
      </c>
      <c r="E201" s="7" t="s">
        <v>738</v>
      </c>
      <c r="F201" s="7"/>
      <c r="G201" s="109"/>
      <c r="H201" s="63">
        <v>45385</v>
      </c>
      <c r="I201" s="63"/>
      <c r="J201" s="114">
        <v>0</v>
      </c>
      <c r="K201" s="133">
        <v>2465868</v>
      </c>
      <c r="L201" s="134">
        <v>2557954.36</v>
      </c>
      <c r="M201" s="135">
        <f>+L201*10%</f>
        <v>255795.43599999999</v>
      </c>
      <c r="N201" s="135">
        <f>+M201*19%</f>
        <v>48601.132839999998</v>
      </c>
      <c r="O201" s="135">
        <f>+L201+M201+N201</f>
        <v>2862350.9288400002</v>
      </c>
      <c r="P201" s="135">
        <f t="shared" si="66"/>
        <v>0</v>
      </c>
      <c r="Q201" s="137" t="s">
        <v>879</v>
      </c>
      <c r="R201" s="142">
        <f>1213334+86667</f>
        <v>1300001</v>
      </c>
      <c r="S201" s="137">
        <v>1347200</v>
      </c>
      <c r="T201" s="107" t="s">
        <v>852</v>
      </c>
      <c r="U201" s="135">
        <f t="shared" si="67"/>
        <v>0</v>
      </c>
      <c r="V201" s="181">
        <f t="shared" si="68"/>
        <v>0</v>
      </c>
      <c r="W201" s="181">
        <f t="shared" si="69"/>
        <v>0</v>
      </c>
      <c r="X201" s="181">
        <f t="shared" si="70"/>
        <v>0</v>
      </c>
      <c r="Y201" s="181">
        <f t="shared" si="71"/>
        <v>0</v>
      </c>
    </row>
    <row r="202" spans="1:25" ht="15.6" customHeight="1">
      <c r="A202" s="120"/>
      <c r="B202" s="115">
        <v>1013583198</v>
      </c>
      <c r="C202" s="7" t="s">
        <v>373</v>
      </c>
      <c r="D202" s="7" t="s">
        <v>94</v>
      </c>
      <c r="E202" s="7" t="s">
        <v>740</v>
      </c>
      <c r="F202" s="7" t="s">
        <v>265</v>
      </c>
      <c r="G202" s="109"/>
      <c r="H202" s="7"/>
      <c r="I202" s="63"/>
      <c r="J202" s="114">
        <v>0</v>
      </c>
      <c r="K202" s="133">
        <v>2465868</v>
      </c>
      <c r="L202" s="134">
        <v>2557954.36</v>
      </c>
      <c r="M202" s="135">
        <f t="shared" ref="M202" si="81">+L202*10%</f>
        <v>255795.43599999999</v>
      </c>
      <c r="N202" s="135">
        <f t="shared" ref="N202" si="82">+M202*19%</f>
        <v>48601.132839999998</v>
      </c>
      <c r="O202" s="135">
        <f t="shared" ref="O202" si="83">+L202+M202+N202</f>
        <v>2862350.9288400002</v>
      </c>
      <c r="P202" s="135">
        <f t="shared" si="66"/>
        <v>0</v>
      </c>
      <c r="Q202" s="137" t="s">
        <v>884</v>
      </c>
      <c r="R202" s="144">
        <f>1213334+86667</f>
        <v>1300001</v>
      </c>
      <c r="S202" s="145">
        <v>1347200</v>
      </c>
      <c r="T202" s="111" t="s">
        <v>779</v>
      </c>
      <c r="U202" s="135">
        <f t="shared" si="67"/>
        <v>0</v>
      </c>
      <c r="V202" s="181">
        <f t="shared" si="68"/>
        <v>0</v>
      </c>
      <c r="W202" s="181">
        <f t="shared" si="69"/>
        <v>0</v>
      </c>
      <c r="X202" s="181">
        <f t="shared" si="70"/>
        <v>0</v>
      </c>
      <c r="Y202" s="181">
        <f t="shared" si="71"/>
        <v>0</v>
      </c>
    </row>
    <row r="203" spans="1:25" ht="15.6" customHeight="1">
      <c r="A203" s="110"/>
      <c r="B203" s="115">
        <v>51837271</v>
      </c>
      <c r="C203" s="7" t="s">
        <v>309</v>
      </c>
      <c r="D203" s="7" t="s">
        <v>257</v>
      </c>
      <c r="E203" s="7" t="s">
        <v>253</v>
      </c>
      <c r="F203" s="7" t="s">
        <v>310</v>
      </c>
      <c r="G203" s="109"/>
      <c r="H203" s="7" t="s">
        <v>14</v>
      </c>
      <c r="I203" s="63">
        <v>45454</v>
      </c>
      <c r="J203" s="114">
        <v>0</v>
      </c>
      <c r="K203" s="133">
        <v>2465868</v>
      </c>
      <c r="L203" s="134">
        <v>2557954.36</v>
      </c>
      <c r="M203" s="135">
        <f t="shared" ref="M203:M208" si="84">+L203*10%</f>
        <v>255795.43599999999</v>
      </c>
      <c r="N203" s="135">
        <f t="shared" ref="N203:N208" si="85">+M203*19%</f>
        <v>48601.132839999998</v>
      </c>
      <c r="O203" s="135">
        <f t="shared" ref="O203:O208" si="86">+L203+M203+N203</f>
        <v>2862350.9288400002</v>
      </c>
      <c r="P203" s="135">
        <f t="shared" si="66"/>
        <v>0</v>
      </c>
      <c r="Q203" s="137" t="s">
        <v>885</v>
      </c>
      <c r="R203" s="139">
        <f>476667</f>
        <v>476667</v>
      </c>
      <c r="S203" s="137">
        <v>1341418</v>
      </c>
      <c r="T203" s="107" t="s">
        <v>842</v>
      </c>
      <c r="U203" s="135">
        <f t="shared" si="67"/>
        <v>0</v>
      </c>
      <c r="V203" s="181">
        <f t="shared" si="68"/>
        <v>0</v>
      </c>
      <c r="W203" s="181">
        <f t="shared" si="69"/>
        <v>0</v>
      </c>
      <c r="X203" s="181">
        <f t="shared" si="70"/>
        <v>0</v>
      </c>
      <c r="Y203" s="181">
        <f t="shared" si="71"/>
        <v>0</v>
      </c>
    </row>
    <row r="204" spans="1:25" ht="15.6" customHeight="1">
      <c r="A204" s="110"/>
      <c r="B204" s="115">
        <v>1031148383</v>
      </c>
      <c r="C204" s="7" t="s">
        <v>363</v>
      </c>
      <c r="D204" s="7" t="s">
        <v>364</v>
      </c>
      <c r="E204" s="7" t="s">
        <v>365</v>
      </c>
      <c r="F204" s="7" t="s">
        <v>222</v>
      </c>
      <c r="G204" s="109"/>
      <c r="H204" s="7" t="s">
        <v>354</v>
      </c>
      <c r="I204" s="63">
        <v>45466</v>
      </c>
      <c r="J204" s="114">
        <v>0</v>
      </c>
      <c r="K204" s="133">
        <v>2465868</v>
      </c>
      <c r="L204" s="134">
        <v>2557954.36</v>
      </c>
      <c r="M204" s="135">
        <f t="shared" si="84"/>
        <v>255795.43599999999</v>
      </c>
      <c r="N204" s="135">
        <f t="shared" si="85"/>
        <v>48601.132839999998</v>
      </c>
      <c r="O204" s="135">
        <f t="shared" si="86"/>
        <v>2862350.9288400002</v>
      </c>
      <c r="P204" s="135">
        <f t="shared" si="66"/>
        <v>0</v>
      </c>
      <c r="Q204" s="137" t="s">
        <v>846</v>
      </c>
      <c r="R204" s="148"/>
      <c r="S204" s="137">
        <v>245181</v>
      </c>
      <c r="T204" s="107" t="s">
        <v>845</v>
      </c>
      <c r="U204" s="135">
        <f t="shared" si="67"/>
        <v>0</v>
      </c>
      <c r="V204" s="181">
        <f t="shared" si="68"/>
        <v>0</v>
      </c>
      <c r="W204" s="181">
        <f t="shared" si="69"/>
        <v>0</v>
      </c>
      <c r="X204" s="181">
        <f t="shared" si="70"/>
        <v>0</v>
      </c>
      <c r="Y204" s="181">
        <f t="shared" si="71"/>
        <v>0</v>
      </c>
    </row>
    <row r="205" spans="1:25" ht="15.6" customHeight="1">
      <c r="A205" s="110"/>
      <c r="B205" s="116">
        <v>80055473</v>
      </c>
      <c r="C205" s="95" t="s">
        <v>745</v>
      </c>
      <c r="D205" s="95" t="s">
        <v>746</v>
      </c>
      <c r="E205" s="95" t="s">
        <v>747</v>
      </c>
      <c r="F205" s="95" t="s">
        <v>748</v>
      </c>
      <c r="G205" s="109"/>
      <c r="H205" s="96">
        <v>45421</v>
      </c>
      <c r="I205" s="63">
        <v>45428</v>
      </c>
      <c r="J205" s="114">
        <v>0</v>
      </c>
      <c r="K205" s="133">
        <v>2465868</v>
      </c>
      <c r="L205" s="134">
        <v>2557954.36</v>
      </c>
      <c r="M205" s="135">
        <f t="shared" si="84"/>
        <v>255795.43599999999</v>
      </c>
      <c r="N205" s="135">
        <f t="shared" si="85"/>
        <v>48601.132839999998</v>
      </c>
      <c r="O205" s="135">
        <f t="shared" si="86"/>
        <v>2862350.9288400002</v>
      </c>
      <c r="P205" s="135">
        <f t="shared" si="66"/>
        <v>0</v>
      </c>
      <c r="Q205" s="137" t="s">
        <v>885</v>
      </c>
      <c r="R205" s="137">
        <v>370667</v>
      </c>
      <c r="S205" s="137">
        <v>468727</v>
      </c>
      <c r="T205" s="107" t="s">
        <v>783</v>
      </c>
      <c r="U205" s="135">
        <f t="shared" si="67"/>
        <v>0</v>
      </c>
      <c r="V205" s="181">
        <f t="shared" si="68"/>
        <v>0</v>
      </c>
      <c r="W205" s="181">
        <f t="shared" si="69"/>
        <v>0</v>
      </c>
      <c r="X205" s="181">
        <f t="shared" si="70"/>
        <v>0</v>
      </c>
      <c r="Y205" s="181">
        <f t="shared" si="71"/>
        <v>0</v>
      </c>
    </row>
    <row r="206" spans="1:25" ht="15.6" customHeight="1">
      <c r="A206" s="110"/>
      <c r="B206" s="115">
        <v>1033740220</v>
      </c>
      <c r="C206" s="7" t="s">
        <v>212</v>
      </c>
      <c r="D206" s="7" t="s">
        <v>273</v>
      </c>
      <c r="E206" s="7" t="s">
        <v>261</v>
      </c>
      <c r="F206" s="7" t="s">
        <v>79</v>
      </c>
      <c r="G206" s="109"/>
      <c r="H206" s="63">
        <v>45395</v>
      </c>
      <c r="I206" s="63">
        <v>45417</v>
      </c>
      <c r="J206" s="114">
        <v>0</v>
      </c>
      <c r="K206" s="133">
        <v>2465868</v>
      </c>
      <c r="L206" s="134">
        <v>2557954.36</v>
      </c>
      <c r="M206" s="135">
        <f t="shared" si="84"/>
        <v>255795.43599999999</v>
      </c>
      <c r="N206" s="135">
        <f t="shared" si="85"/>
        <v>48601.132839999998</v>
      </c>
      <c r="O206" s="135">
        <f t="shared" si="86"/>
        <v>2862350.9288400002</v>
      </c>
      <c r="P206" s="135">
        <f t="shared" si="66"/>
        <v>0</v>
      </c>
      <c r="Q206" s="137" t="s">
        <v>885</v>
      </c>
      <c r="R206" s="137">
        <v>278000</v>
      </c>
      <c r="S206" s="137">
        <v>542255</v>
      </c>
      <c r="T206" s="107" t="s">
        <v>784</v>
      </c>
      <c r="U206" s="135">
        <f t="shared" si="67"/>
        <v>0</v>
      </c>
      <c r="V206" s="181">
        <f t="shared" si="68"/>
        <v>0</v>
      </c>
      <c r="W206" s="181">
        <f t="shared" si="69"/>
        <v>0</v>
      </c>
      <c r="X206" s="181">
        <f t="shared" si="70"/>
        <v>0</v>
      </c>
      <c r="Y206" s="181">
        <f t="shared" si="71"/>
        <v>0</v>
      </c>
    </row>
    <row r="207" spans="1:25" ht="15.6" customHeight="1">
      <c r="A207" s="113"/>
      <c r="B207" s="115">
        <v>79772101</v>
      </c>
      <c r="C207" s="7" t="s">
        <v>742</v>
      </c>
      <c r="D207" s="7" t="s">
        <v>743</v>
      </c>
      <c r="E207" s="7" t="s">
        <v>153</v>
      </c>
      <c r="F207" s="7" t="s">
        <v>744</v>
      </c>
      <c r="G207" s="109"/>
      <c r="H207" s="63">
        <v>45434</v>
      </c>
      <c r="I207" s="97"/>
      <c r="J207" s="90">
        <v>0</v>
      </c>
      <c r="K207" s="133">
        <v>2465868</v>
      </c>
      <c r="L207" s="134">
        <v>2557954.36</v>
      </c>
      <c r="M207" s="135">
        <f t="shared" si="84"/>
        <v>255795.43599999999</v>
      </c>
      <c r="N207" s="135">
        <f t="shared" si="85"/>
        <v>48601.132839999998</v>
      </c>
      <c r="O207" s="135">
        <f t="shared" si="86"/>
        <v>2862350.9288400002</v>
      </c>
      <c r="P207" s="135">
        <f t="shared" si="66"/>
        <v>0</v>
      </c>
      <c r="Q207" s="143" t="s">
        <v>839</v>
      </c>
      <c r="R207" s="149">
        <v>1390000</v>
      </c>
      <c r="S207" s="147"/>
      <c r="T207" s="107" t="s">
        <v>804</v>
      </c>
      <c r="U207" s="135">
        <f t="shared" si="67"/>
        <v>0</v>
      </c>
      <c r="V207" s="181">
        <f t="shared" si="68"/>
        <v>0</v>
      </c>
      <c r="W207" s="181">
        <f t="shared" si="69"/>
        <v>0</v>
      </c>
      <c r="X207" s="181">
        <f t="shared" si="70"/>
        <v>0</v>
      </c>
      <c r="Y207" s="181">
        <f t="shared" si="71"/>
        <v>0</v>
      </c>
    </row>
    <row r="208" spans="1:25" ht="15.6" customHeight="1">
      <c r="A208" s="113"/>
      <c r="B208" s="115">
        <v>79812858</v>
      </c>
      <c r="C208" s="7" t="s">
        <v>199</v>
      </c>
      <c r="D208" s="7" t="s">
        <v>757</v>
      </c>
      <c r="E208" s="7" t="s">
        <v>758</v>
      </c>
      <c r="F208" s="7"/>
      <c r="G208" s="109"/>
      <c r="H208" s="63">
        <v>45429</v>
      </c>
      <c r="I208" s="63">
        <v>45464</v>
      </c>
      <c r="J208" s="90">
        <v>0</v>
      </c>
      <c r="K208" s="133">
        <v>2465868</v>
      </c>
      <c r="L208" s="134">
        <v>2557954.36</v>
      </c>
      <c r="M208" s="135">
        <f t="shared" si="84"/>
        <v>255795.43599999999</v>
      </c>
      <c r="N208" s="135">
        <f t="shared" si="85"/>
        <v>48601.132839999998</v>
      </c>
      <c r="O208" s="135">
        <f t="shared" si="86"/>
        <v>2862350.9288400002</v>
      </c>
      <c r="P208" s="135">
        <f t="shared" si="66"/>
        <v>0</v>
      </c>
      <c r="Q208" s="143" t="s">
        <v>887</v>
      </c>
      <c r="R208" s="148">
        <f>1220400+90400+45200</f>
        <v>1356000</v>
      </c>
      <c r="S208" s="143" t="s">
        <v>886</v>
      </c>
      <c r="T208" s="107" t="s">
        <v>778</v>
      </c>
      <c r="U208" s="135">
        <f t="shared" si="67"/>
        <v>0</v>
      </c>
      <c r="V208" s="181">
        <f t="shared" si="68"/>
        <v>0</v>
      </c>
      <c r="W208" s="181">
        <f t="shared" si="69"/>
        <v>0</v>
      </c>
      <c r="X208" s="181">
        <f t="shared" si="70"/>
        <v>0</v>
      </c>
      <c r="Y208" s="181">
        <f t="shared" si="71"/>
        <v>0</v>
      </c>
    </row>
    <row r="209" spans="1:27" ht="15.6" customHeight="1">
      <c r="A209" s="220" t="s">
        <v>694</v>
      </c>
      <c r="B209" s="220"/>
      <c r="C209" s="220"/>
      <c r="D209" s="220"/>
      <c r="E209" s="220"/>
      <c r="F209" s="220"/>
      <c r="G209" s="220"/>
      <c r="H209" s="220"/>
      <c r="I209" s="220"/>
      <c r="J209" s="220"/>
      <c r="K209" s="220"/>
      <c r="L209" s="220"/>
      <c r="M209" s="220"/>
      <c r="N209" s="220"/>
      <c r="O209" s="220"/>
      <c r="P209" s="183">
        <f>SUM(P2:P208)</f>
        <v>517990119</v>
      </c>
      <c r="Q209" s="184"/>
      <c r="R209" s="184"/>
      <c r="S209" s="184"/>
      <c r="T209" s="185"/>
      <c r="U209" s="186">
        <f>SUM(U2:U208)</f>
        <v>462904417</v>
      </c>
      <c r="V209" s="183">
        <f>SUM(V2:V208)</f>
        <v>46290441.699999869</v>
      </c>
      <c r="W209" s="183">
        <f>SUM(W2:W208)</f>
        <v>8795183.9230000172</v>
      </c>
      <c r="X209" s="183">
        <f>SUM(X2:X208)</f>
        <v>517990108</v>
      </c>
      <c r="Y209" s="187">
        <f>SUM(Y2:Y208)</f>
        <v>-11</v>
      </c>
    </row>
    <row r="210" spans="1:27" ht="15.6" customHeight="1">
      <c r="B210" s="91"/>
      <c r="S210" s="151"/>
      <c r="T210" s="92"/>
      <c r="U210" s="188">
        <f>SUBTOTAL(9,U2:U208)</f>
        <v>462904417</v>
      </c>
      <c r="V210" s="188">
        <f>SUBTOTAL(9,V2:V208)</f>
        <v>46290441.699999869</v>
      </c>
      <c r="W210" s="188">
        <f>SUBTOTAL(9,W2:W208)</f>
        <v>8795183.9230000172</v>
      </c>
      <c r="X210" s="188">
        <f>SUBTOTAL(9,X2:X208)</f>
        <v>517990108</v>
      </c>
    </row>
    <row r="212" spans="1:27" ht="15.6" customHeight="1">
      <c r="A212" s="189"/>
      <c r="B212" s="76" t="s">
        <v>13</v>
      </c>
      <c r="C212" s="76" t="s">
        <v>191</v>
      </c>
      <c r="D212" s="76" t="s">
        <v>210</v>
      </c>
      <c r="E212" s="76" t="s">
        <v>410</v>
      </c>
      <c r="F212" s="76" t="s">
        <v>89</v>
      </c>
      <c r="G212" s="190" t="s">
        <v>45</v>
      </c>
    </row>
    <row r="213" spans="1:27" ht="15.6" customHeight="1">
      <c r="A213" s="191" t="s">
        <v>766</v>
      </c>
      <c r="B213" s="192">
        <f t="shared" ref="B213:G213" si="87">+SUMIFS($X$2:$X$208,$A$2:$A$208,$A213,$G$2:$G$208,B$212)</f>
        <v>33203269</v>
      </c>
      <c r="C213" s="192">
        <f t="shared" si="87"/>
        <v>86347586</v>
      </c>
      <c r="D213" s="192">
        <f t="shared" si="87"/>
        <v>6297172</v>
      </c>
      <c r="E213" s="192">
        <f t="shared" si="87"/>
        <v>0</v>
      </c>
      <c r="F213" s="192">
        <f t="shared" si="87"/>
        <v>2766939</v>
      </c>
      <c r="G213" s="193">
        <f t="shared" si="87"/>
        <v>5724702</v>
      </c>
      <c r="H213" s="1">
        <f>SUM(B213:G213)</f>
        <v>134339668</v>
      </c>
    </row>
    <row r="214" spans="1:27" ht="15.6" customHeight="1">
      <c r="A214" s="191" t="s">
        <v>767</v>
      </c>
      <c r="B214" s="192">
        <f t="shared" ref="B214:G237" si="88">+SUMIFS($X$2:$X$208,$A$2:$A$208,$A214,$G$2:$G$208,B$212)</f>
        <v>8587053</v>
      </c>
      <c r="C214" s="192">
        <f t="shared" si="88"/>
        <v>32630801</v>
      </c>
      <c r="D214" s="192">
        <f t="shared" si="88"/>
        <v>0</v>
      </c>
      <c r="E214" s="192">
        <f t="shared" si="88"/>
        <v>0</v>
      </c>
      <c r="F214" s="192">
        <f t="shared" si="88"/>
        <v>2862351</v>
      </c>
      <c r="G214" s="193">
        <f t="shared" si="88"/>
        <v>0</v>
      </c>
      <c r="H214" s="1">
        <f t="shared" ref="H214:H237" si="89">SUM(B214:G214)</f>
        <v>44080205</v>
      </c>
    </row>
    <row r="215" spans="1:27" ht="15.6" customHeight="1">
      <c r="A215" s="191" t="s">
        <v>768</v>
      </c>
      <c r="B215" s="192">
        <f t="shared" si="88"/>
        <v>5724702</v>
      </c>
      <c r="C215" s="192">
        <f t="shared" si="88"/>
        <v>5724702</v>
      </c>
      <c r="D215" s="192">
        <f t="shared" si="88"/>
        <v>0</v>
      </c>
      <c r="E215" s="192">
        <f t="shared" si="88"/>
        <v>0</v>
      </c>
      <c r="F215" s="192">
        <f t="shared" si="88"/>
        <v>2862351</v>
      </c>
      <c r="G215" s="193">
        <f t="shared" si="88"/>
        <v>0</v>
      </c>
      <c r="H215" s="1">
        <f t="shared" si="89"/>
        <v>14311755</v>
      </c>
      <c r="AA215" s="194"/>
    </row>
    <row r="216" spans="1:27" ht="15.6" customHeight="1">
      <c r="A216" s="191" t="s">
        <v>769</v>
      </c>
      <c r="B216" s="192">
        <f t="shared" si="88"/>
        <v>0</v>
      </c>
      <c r="C216" s="192">
        <f t="shared" si="88"/>
        <v>5056820</v>
      </c>
      <c r="D216" s="192">
        <f t="shared" si="88"/>
        <v>0</v>
      </c>
      <c r="E216" s="192">
        <f t="shared" si="88"/>
        <v>0</v>
      </c>
      <c r="F216" s="192">
        <f t="shared" si="88"/>
        <v>0</v>
      </c>
      <c r="G216" s="193">
        <f t="shared" si="88"/>
        <v>0</v>
      </c>
      <c r="H216" s="1">
        <f t="shared" si="89"/>
        <v>5056820</v>
      </c>
    </row>
    <row r="217" spans="1:27" ht="15.6" customHeight="1">
      <c r="A217" s="191" t="s">
        <v>770</v>
      </c>
      <c r="B217" s="192">
        <f t="shared" si="88"/>
        <v>5724702</v>
      </c>
      <c r="C217" s="192">
        <f t="shared" si="88"/>
        <v>23852924</v>
      </c>
      <c r="D217" s="192">
        <f t="shared" si="88"/>
        <v>2099057</v>
      </c>
      <c r="E217" s="192">
        <f t="shared" si="88"/>
        <v>0</v>
      </c>
      <c r="F217" s="192">
        <f t="shared" si="88"/>
        <v>0</v>
      </c>
      <c r="G217" s="193">
        <f t="shared" si="88"/>
        <v>0</v>
      </c>
      <c r="H217" s="1">
        <f t="shared" si="89"/>
        <v>31676683</v>
      </c>
    </row>
    <row r="218" spans="1:27" ht="15.6" customHeight="1">
      <c r="A218" s="191" t="s">
        <v>771</v>
      </c>
      <c r="B218" s="192">
        <f t="shared" si="88"/>
        <v>5724702</v>
      </c>
      <c r="C218" s="192">
        <f t="shared" si="88"/>
        <v>22707984</v>
      </c>
      <c r="D218" s="192">
        <f t="shared" si="88"/>
        <v>0</v>
      </c>
      <c r="E218" s="192">
        <f t="shared" si="88"/>
        <v>0</v>
      </c>
      <c r="F218" s="192">
        <f t="shared" si="88"/>
        <v>0</v>
      </c>
      <c r="G218" s="193">
        <f t="shared" si="88"/>
        <v>0</v>
      </c>
      <c r="H218" s="1">
        <f t="shared" si="89"/>
        <v>28432686</v>
      </c>
    </row>
    <row r="219" spans="1:27" ht="15.6" customHeight="1">
      <c r="A219" s="191" t="s">
        <v>772</v>
      </c>
      <c r="B219" s="192">
        <f t="shared" si="88"/>
        <v>5724702</v>
      </c>
      <c r="C219" s="192">
        <f t="shared" si="88"/>
        <v>14597990</v>
      </c>
      <c r="D219" s="192">
        <f t="shared" si="88"/>
        <v>0</v>
      </c>
      <c r="E219" s="192">
        <f t="shared" si="88"/>
        <v>2576116</v>
      </c>
      <c r="F219" s="192">
        <f t="shared" si="88"/>
        <v>0</v>
      </c>
      <c r="G219" s="193">
        <f t="shared" si="88"/>
        <v>0</v>
      </c>
      <c r="H219" s="1">
        <f t="shared" si="89"/>
        <v>22898808</v>
      </c>
    </row>
    <row r="220" spans="1:27" ht="15.6" customHeight="1">
      <c r="A220" s="191" t="s">
        <v>773</v>
      </c>
      <c r="B220" s="192">
        <f t="shared" si="88"/>
        <v>2862351</v>
      </c>
      <c r="C220" s="192">
        <f t="shared" si="88"/>
        <v>14120931</v>
      </c>
      <c r="D220" s="192">
        <f t="shared" si="88"/>
        <v>0</v>
      </c>
      <c r="E220" s="192">
        <f t="shared" si="88"/>
        <v>0</v>
      </c>
      <c r="F220" s="192">
        <f t="shared" si="88"/>
        <v>0</v>
      </c>
      <c r="G220" s="193">
        <f t="shared" si="88"/>
        <v>0</v>
      </c>
      <c r="H220" s="1">
        <f t="shared" si="89"/>
        <v>16983282</v>
      </c>
    </row>
    <row r="221" spans="1:27" ht="15.6" customHeight="1">
      <c r="A221" s="191" t="s">
        <v>774</v>
      </c>
      <c r="B221" s="192">
        <f t="shared" si="88"/>
        <v>5724702</v>
      </c>
      <c r="C221" s="192">
        <f t="shared" si="88"/>
        <v>17174106</v>
      </c>
      <c r="D221" s="192">
        <f t="shared" si="88"/>
        <v>0</v>
      </c>
      <c r="E221" s="192">
        <f t="shared" si="88"/>
        <v>0</v>
      </c>
      <c r="F221" s="192">
        <f t="shared" si="88"/>
        <v>0</v>
      </c>
      <c r="G221" s="193">
        <f t="shared" si="88"/>
        <v>0</v>
      </c>
      <c r="H221" s="1">
        <f t="shared" si="89"/>
        <v>22898808</v>
      </c>
    </row>
    <row r="222" spans="1:27" ht="15.6" customHeight="1">
      <c r="A222" s="191" t="s">
        <v>662</v>
      </c>
      <c r="B222" s="192">
        <f t="shared" si="88"/>
        <v>5533878</v>
      </c>
      <c r="C222" s="192">
        <f t="shared" si="88"/>
        <v>22707984</v>
      </c>
      <c r="D222" s="192">
        <f t="shared" si="88"/>
        <v>0</v>
      </c>
      <c r="E222" s="192">
        <f t="shared" si="88"/>
        <v>0</v>
      </c>
      <c r="F222" s="192">
        <f t="shared" si="88"/>
        <v>0</v>
      </c>
      <c r="G222" s="193">
        <f t="shared" si="88"/>
        <v>2862351</v>
      </c>
      <c r="H222" s="1">
        <f t="shared" si="89"/>
        <v>31104213</v>
      </c>
    </row>
    <row r="223" spans="1:27" ht="15.6" customHeight="1">
      <c r="A223" s="191" t="s">
        <v>663</v>
      </c>
      <c r="B223" s="192">
        <f t="shared" si="88"/>
        <v>5724702</v>
      </c>
      <c r="C223" s="192">
        <f t="shared" si="88"/>
        <v>22898808</v>
      </c>
      <c r="D223" s="192">
        <f t="shared" si="88"/>
        <v>0</v>
      </c>
      <c r="E223" s="192">
        <f t="shared" si="88"/>
        <v>0</v>
      </c>
      <c r="F223" s="192">
        <f t="shared" si="88"/>
        <v>0</v>
      </c>
      <c r="G223" s="193">
        <f t="shared" si="88"/>
        <v>2862351</v>
      </c>
      <c r="H223" s="1">
        <f t="shared" si="89"/>
        <v>31485861</v>
      </c>
    </row>
    <row r="224" spans="1:27" ht="15.6" customHeight="1">
      <c r="A224" s="191" t="s">
        <v>664</v>
      </c>
      <c r="B224" s="192">
        <f t="shared" si="88"/>
        <v>0</v>
      </c>
      <c r="C224" s="192">
        <f t="shared" si="88"/>
        <v>5724702</v>
      </c>
      <c r="D224" s="192">
        <f t="shared" si="88"/>
        <v>0</v>
      </c>
      <c r="E224" s="192">
        <f t="shared" si="88"/>
        <v>0</v>
      </c>
      <c r="F224" s="192">
        <f t="shared" si="88"/>
        <v>0</v>
      </c>
      <c r="G224" s="193">
        <f t="shared" si="88"/>
        <v>0</v>
      </c>
      <c r="H224" s="1">
        <f t="shared" si="89"/>
        <v>5724702</v>
      </c>
    </row>
    <row r="225" spans="1:8" ht="15.6" customHeight="1">
      <c r="A225" s="191" t="s">
        <v>665</v>
      </c>
      <c r="B225" s="192">
        <f t="shared" si="88"/>
        <v>0</v>
      </c>
      <c r="C225" s="192">
        <f t="shared" si="88"/>
        <v>5533878</v>
      </c>
      <c r="D225" s="192">
        <f t="shared" si="88"/>
        <v>0</v>
      </c>
      <c r="E225" s="192">
        <f t="shared" si="88"/>
        <v>0</v>
      </c>
      <c r="F225" s="192">
        <f t="shared" si="88"/>
        <v>0</v>
      </c>
      <c r="G225" s="193">
        <f t="shared" si="88"/>
        <v>0</v>
      </c>
      <c r="H225" s="1">
        <f t="shared" si="89"/>
        <v>5533878</v>
      </c>
    </row>
    <row r="226" spans="1:8" ht="15.6" customHeight="1">
      <c r="A226" s="191" t="s">
        <v>666</v>
      </c>
      <c r="B226" s="192">
        <f t="shared" si="88"/>
        <v>2862351</v>
      </c>
      <c r="C226" s="192">
        <f t="shared" si="88"/>
        <v>5724702</v>
      </c>
      <c r="D226" s="192">
        <f t="shared" si="88"/>
        <v>0</v>
      </c>
      <c r="E226" s="192">
        <f t="shared" si="88"/>
        <v>0</v>
      </c>
      <c r="F226" s="192">
        <f t="shared" si="88"/>
        <v>0</v>
      </c>
      <c r="G226" s="193">
        <f t="shared" si="88"/>
        <v>0</v>
      </c>
      <c r="H226" s="1">
        <f t="shared" si="89"/>
        <v>8587053</v>
      </c>
    </row>
    <row r="227" spans="1:8" ht="15.6" customHeight="1">
      <c r="A227" s="191" t="s">
        <v>667</v>
      </c>
      <c r="B227" s="192">
        <f t="shared" si="88"/>
        <v>2862351</v>
      </c>
      <c r="C227" s="192">
        <f t="shared" si="88"/>
        <v>5724702</v>
      </c>
      <c r="D227" s="192">
        <f t="shared" si="88"/>
        <v>0</v>
      </c>
      <c r="E227" s="192">
        <f t="shared" si="88"/>
        <v>0</v>
      </c>
      <c r="F227" s="192">
        <f t="shared" si="88"/>
        <v>0</v>
      </c>
      <c r="G227" s="193">
        <f t="shared" si="88"/>
        <v>0</v>
      </c>
      <c r="H227" s="1">
        <f t="shared" si="89"/>
        <v>8587053</v>
      </c>
    </row>
    <row r="228" spans="1:8" ht="15.6" customHeight="1">
      <c r="A228" s="191" t="s">
        <v>668</v>
      </c>
      <c r="B228" s="192">
        <f t="shared" si="88"/>
        <v>4770585</v>
      </c>
      <c r="C228" s="192">
        <f t="shared" si="88"/>
        <v>11449404</v>
      </c>
      <c r="D228" s="192">
        <f t="shared" si="88"/>
        <v>0</v>
      </c>
      <c r="E228" s="192">
        <f t="shared" si="88"/>
        <v>0</v>
      </c>
      <c r="F228" s="192">
        <f t="shared" si="88"/>
        <v>0</v>
      </c>
      <c r="G228" s="193">
        <f t="shared" si="88"/>
        <v>0</v>
      </c>
      <c r="H228" s="1">
        <f t="shared" si="89"/>
        <v>16219989</v>
      </c>
    </row>
    <row r="229" spans="1:8" ht="15.6" customHeight="1">
      <c r="A229" s="191" t="s">
        <v>669</v>
      </c>
      <c r="B229" s="192">
        <f t="shared" si="88"/>
        <v>0</v>
      </c>
      <c r="C229" s="192">
        <f t="shared" si="88"/>
        <v>2862351</v>
      </c>
      <c r="D229" s="192">
        <f t="shared" si="88"/>
        <v>0</v>
      </c>
      <c r="E229" s="192">
        <f t="shared" si="88"/>
        <v>0</v>
      </c>
      <c r="F229" s="192">
        <f t="shared" si="88"/>
        <v>0</v>
      </c>
      <c r="G229" s="193">
        <f t="shared" si="88"/>
        <v>0</v>
      </c>
      <c r="H229" s="1">
        <f t="shared" si="89"/>
        <v>2862351</v>
      </c>
    </row>
    <row r="230" spans="1:8" ht="15.6" customHeight="1">
      <c r="A230" s="191" t="s">
        <v>670</v>
      </c>
      <c r="B230" s="192">
        <f t="shared" si="88"/>
        <v>5533878</v>
      </c>
      <c r="C230" s="192">
        <f t="shared" si="88"/>
        <v>11449404</v>
      </c>
      <c r="D230" s="192">
        <f t="shared" si="88"/>
        <v>0</v>
      </c>
      <c r="E230" s="192">
        <f t="shared" si="88"/>
        <v>0</v>
      </c>
      <c r="F230" s="192">
        <f t="shared" si="88"/>
        <v>2766939</v>
      </c>
      <c r="G230" s="193">
        <f t="shared" si="88"/>
        <v>2862351</v>
      </c>
      <c r="H230" s="1">
        <f t="shared" si="89"/>
        <v>22612572</v>
      </c>
    </row>
    <row r="231" spans="1:8" ht="15.6" customHeight="1">
      <c r="A231" s="191" t="s">
        <v>671</v>
      </c>
      <c r="B231" s="192">
        <f t="shared" si="88"/>
        <v>4961408</v>
      </c>
      <c r="C231" s="192">
        <f t="shared" si="88"/>
        <v>7346701</v>
      </c>
      <c r="D231" s="192">
        <f t="shared" si="88"/>
        <v>0</v>
      </c>
      <c r="E231" s="192">
        <f t="shared" si="88"/>
        <v>0</v>
      </c>
      <c r="F231" s="192">
        <f t="shared" si="88"/>
        <v>2862351</v>
      </c>
      <c r="G231" s="193">
        <f t="shared" si="88"/>
        <v>0</v>
      </c>
      <c r="H231" s="1">
        <f t="shared" si="89"/>
        <v>15170460</v>
      </c>
    </row>
    <row r="232" spans="1:8" ht="15.6" customHeight="1">
      <c r="A232" s="191" t="s">
        <v>672</v>
      </c>
      <c r="B232" s="192">
        <f t="shared" si="88"/>
        <v>2862351</v>
      </c>
      <c r="C232" s="192">
        <f t="shared" si="88"/>
        <v>6583407</v>
      </c>
      <c r="D232" s="192">
        <f t="shared" si="88"/>
        <v>0</v>
      </c>
      <c r="E232" s="192">
        <f t="shared" si="88"/>
        <v>2003646</v>
      </c>
      <c r="F232" s="192">
        <f t="shared" si="88"/>
        <v>0</v>
      </c>
      <c r="G232" s="193">
        <f t="shared" si="88"/>
        <v>0</v>
      </c>
      <c r="H232" s="1">
        <f t="shared" si="89"/>
        <v>11449404</v>
      </c>
    </row>
    <row r="233" spans="1:8" ht="15.6" customHeight="1">
      <c r="A233" s="191" t="s">
        <v>673</v>
      </c>
      <c r="B233" s="192">
        <f t="shared" si="88"/>
        <v>2862351</v>
      </c>
      <c r="C233" s="192">
        <f t="shared" si="88"/>
        <v>5438467</v>
      </c>
      <c r="D233" s="192">
        <f t="shared" si="88"/>
        <v>0</v>
      </c>
      <c r="E233" s="192">
        <f t="shared" si="88"/>
        <v>0</v>
      </c>
      <c r="F233" s="192">
        <f t="shared" si="88"/>
        <v>0</v>
      </c>
      <c r="G233" s="193">
        <f t="shared" si="88"/>
        <v>0</v>
      </c>
      <c r="H233" s="1">
        <f t="shared" si="89"/>
        <v>8300818</v>
      </c>
    </row>
    <row r="234" spans="1:8" ht="15.6" customHeight="1">
      <c r="A234" s="191" t="s">
        <v>674</v>
      </c>
      <c r="B234" s="192">
        <f t="shared" si="88"/>
        <v>0</v>
      </c>
      <c r="C234" s="192">
        <f t="shared" si="88"/>
        <v>8587053</v>
      </c>
      <c r="D234" s="192">
        <f t="shared" si="88"/>
        <v>0</v>
      </c>
      <c r="E234" s="192">
        <f t="shared" si="88"/>
        <v>0</v>
      </c>
      <c r="F234" s="192">
        <f t="shared" si="88"/>
        <v>0</v>
      </c>
      <c r="G234" s="193">
        <f t="shared" si="88"/>
        <v>0</v>
      </c>
      <c r="H234" s="1">
        <f t="shared" si="89"/>
        <v>8587053</v>
      </c>
    </row>
    <row r="235" spans="1:8" ht="15.6" customHeight="1">
      <c r="A235" s="191" t="s">
        <v>675</v>
      </c>
      <c r="B235" s="192">
        <f t="shared" si="88"/>
        <v>2194469</v>
      </c>
      <c r="C235" s="192">
        <f t="shared" si="88"/>
        <v>8109995</v>
      </c>
      <c r="D235" s="192">
        <f t="shared" si="88"/>
        <v>0</v>
      </c>
      <c r="E235" s="192">
        <f t="shared" si="88"/>
        <v>0</v>
      </c>
      <c r="F235" s="192">
        <f t="shared" si="88"/>
        <v>0</v>
      </c>
      <c r="G235" s="193">
        <f t="shared" si="88"/>
        <v>0</v>
      </c>
      <c r="H235" s="1">
        <f t="shared" si="89"/>
        <v>10304464</v>
      </c>
    </row>
    <row r="236" spans="1:8" ht="15.6" customHeight="1">
      <c r="A236" s="191" t="s">
        <v>676</v>
      </c>
      <c r="B236" s="192">
        <f t="shared" si="88"/>
        <v>0</v>
      </c>
      <c r="C236" s="192">
        <f t="shared" si="88"/>
        <v>5724702</v>
      </c>
      <c r="D236" s="192">
        <f t="shared" si="88"/>
        <v>0</v>
      </c>
      <c r="E236" s="192">
        <f t="shared" si="88"/>
        <v>0</v>
      </c>
      <c r="F236" s="192">
        <f t="shared" si="88"/>
        <v>0</v>
      </c>
      <c r="G236" s="193">
        <f t="shared" si="88"/>
        <v>0</v>
      </c>
      <c r="H236" s="1">
        <f t="shared" si="89"/>
        <v>5724702</v>
      </c>
    </row>
    <row r="237" spans="1:8" ht="15.6" customHeight="1">
      <c r="A237" s="191" t="s">
        <v>677</v>
      </c>
      <c r="B237" s="192">
        <f t="shared" si="88"/>
        <v>0</v>
      </c>
      <c r="C237" s="192">
        <f t="shared" si="88"/>
        <v>3530233</v>
      </c>
      <c r="D237" s="192">
        <f t="shared" si="88"/>
        <v>0</v>
      </c>
      <c r="E237" s="192">
        <f t="shared" si="88"/>
        <v>1526587</v>
      </c>
      <c r="F237" s="192">
        <f t="shared" si="88"/>
        <v>0</v>
      </c>
      <c r="G237" s="193">
        <f t="shared" si="88"/>
        <v>0</v>
      </c>
      <c r="H237" s="1">
        <f t="shared" si="89"/>
        <v>5056820</v>
      </c>
    </row>
    <row r="238" spans="1:8" ht="15.6" customHeight="1">
      <c r="A238" s="177" t="s">
        <v>690</v>
      </c>
      <c r="B238" s="178">
        <f>SUM(B213:B237)</f>
        <v>113444507</v>
      </c>
      <c r="C238" s="178">
        <f>SUM(C213:C237)</f>
        <v>361610337</v>
      </c>
      <c r="D238" s="178">
        <f t="shared" ref="D238:H238" si="90">SUM(D213:D237)</f>
        <v>8396229</v>
      </c>
      <c r="E238" s="178">
        <f t="shared" si="90"/>
        <v>6106349</v>
      </c>
      <c r="F238" s="178">
        <f t="shared" si="90"/>
        <v>14120931</v>
      </c>
      <c r="G238" s="179">
        <f t="shared" si="90"/>
        <v>14311755</v>
      </c>
      <c r="H238" s="179">
        <f t="shared" si="90"/>
        <v>517990108</v>
      </c>
    </row>
    <row r="240" spans="1:8" ht="15.6" customHeight="1">
      <c r="A240" s="189"/>
      <c r="B240" s="76" t="s">
        <v>13</v>
      </c>
      <c r="C240" s="76" t="s">
        <v>191</v>
      </c>
      <c r="D240" s="76" t="s">
        <v>210</v>
      </c>
      <c r="E240" s="76" t="s">
        <v>410</v>
      </c>
      <c r="F240" s="76" t="s">
        <v>89</v>
      </c>
      <c r="G240" s="190" t="s">
        <v>45</v>
      </c>
    </row>
    <row r="241" spans="1:8" ht="15.6" customHeight="1">
      <c r="A241" s="191" t="s">
        <v>766</v>
      </c>
      <c r="B241" s="195">
        <f>+COUNTIFS($A$2:$A$208,$A241,$G$2:$G$208,B$240)</f>
        <v>12</v>
      </c>
      <c r="C241" s="195">
        <f>+COUNTIFS($A$2:$A$208,$A241,$G$2:$G$208,C$240)</f>
        <v>32</v>
      </c>
      <c r="D241" s="195">
        <f t="shared" ref="D241:G241" si="91">+COUNTIFS($A$2:$A$208,$A241,$G$2:$G$208,D$240)</f>
        <v>3</v>
      </c>
      <c r="E241" s="195">
        <f t="shared" si="91"/>
        <v>0</v>
      </c>
      <c r="F241" s="195">
        <f t="shared" si="91"/>
        <v>1</v>
      </c>
      <c r="G241" s="195">
        <f t="shared" si="91"/>
        <v>2</v>
      </c>
      <c r="H241" s="1">
        <f>SUM(B241:G241)</f>
        <v>50</v>
      </c>
    </row>
    <row r="242" spans="1:8" ht="15.6" customHeight="1">
      <c r="A242" s="191" t="s">
        <v>767</v>
      </c>
      <c r="B242" s="195">
        <f t="shared" ref="B242:G265" si="92">+COUNTIFS($A$2:$A$208,$A242,$G$2:$G$208,B$240)</f>
        <v>3</v>
      </c>
      <c r="C242" s="195">
        <f t="shared" si="92"/>
        <v>12</v>
      </c>
      <c r="D242" s="195">
        <f t="shared" si="92"/>
        <v>0</v>
      </c>
      <c r="E242" s="195">
        <f t="shared" si="92"/>
        <v>0</v>
      </c>
      <c r="F242" s="195">
        <f t="shared" si="92"/>
        <v>1</v>
      </c>
      <c r="G242" s="195">
        <f t="shared" si="92"/>
        <v>0</v>
      </c>
      <c r="H242" s="1">
        <f t="shared" ref="H242:H265" si="93">SUM(B242:G242)</f>
        <v>16</v>
      </c>
    </row>
    <row r="243" spans="1:8" ht="15.6" customHeight="1">
      <c r="A243" s="191" t="s">
        <v>768</v>
      </c>
      <c r="B243" s="195">
        <f t="shared" si="92"/>
        <v>2</v>
      </c>
      <c r="C243" s="195">
        <f t="shared" si="92"/>
        <v>2</v>
      </c>
      <c r="D243" s="195">
        <f t="shared" si="92"/>
        <v>0</v>
      </c>
      <c r="E243" s="195">
        <f t="shared" si="92"/>
        <v>0</v>
      </c>
      <c r="F243" s="195">
        <f t="shared" si="92"/>
        <v>1</v>
      </c>
      <c r="G243" s="195">
        <f t="shared" si="92"/>
        <v>0</v>
      </c>
      <c r="H243" s="1">
        <f t="shared" si="93"/>
        <v>5</v>
      </c>
    </row>
    <row r="244" spans="1:8" ht="15.6" customHeight="1">
      <c r="A244" s="191" t="s">
        <v>769</v>
      </c>
      <c r="B244" s="195">
        <f t="shared" si="92"/>
        <v>0</v>
      </c>
      <c r="C244" s="195">
        <f t="shared" si="92"/>
        <v>2</v>
      </c>
      <c r="D244" s="195">
        <f t="shared" si="92"/>
        <v>0</v>
      </c>
      <c r="E244" s="195">
        <f t="shared" si="92"/>
        <v>0</v>
      </c>
      <c r="F244" s="195">
        <f t="shared" si="92"/>
        <v>0</v>
      </c>
      <c r="G244" s="195">
        <f t="shared" si="92"/>
        <v>0</v>
      </c>
      <c r="H244" s="1">
        <f t="shared" si="93"/>
        <v>2</v>
      </c>
    </row>
    <row r="245" spans="1:8" ht="15.6" customHeight="1">
      <c r="A245" s="191" t="s">
        <v>770</v>
      </c>
      <c r="B245" s="195">
        <f t="shared" si="92"/>
        <v>2</v>
      </c>
      <c r="C245" s="195">
        <f t="shared" si="92"/>
        <v>10</v>
      </c>
      <c r="D245" s="195">
        <f t="shared" si="92"/>
        <v>1</v>
      </c>
      <c r="E245" s="195">
        <f t="shared" si="92"/>
        <v>0</v>
      </c>
      <c r="F245" s="195">
        <f t="shared" si="92"/>
        <v>0</v>
      </c>
      <c r="G245" s="195">
        <f t="shared" si="92"/>
        <v>0</v>
      </c>
      <c r="H245" s="1">
        <f t="shared" si="93"/>
        <v>13</v>
      </c>
    </row>
    <row r="246" spans="1:8" ht="15.6" customHeight="1">
      <c r="A246" s="191" t="s">
        <v>771</v>
      </c>
      <c r="B246" s="195">
        <f t="shared" si="92"/>
        <v>2</v>
      </c>
      <c r="C246" s="195">
        <f t="shared" si="92"/>
        <v>8</v>
      </c>
      <c r="D246" s="195">
        <f t="shared" si="92"/>
        <v>0</v>
      </c>
      <c r="E246" s="195">
        <f t="shared" si="92"/>
        <v>0</v>
      </c>
      <c r="F246" s="195">
        <f t="shared" si="92"/>
        <v>0</v>
      </c>
      <c r="G246" s="195">
        <f t="shared" si="92"/>
        <v>0</v>
      </c>
      <c r="H246" s="1">
        <f t="shared" si="93"/>
        <v>10</v>
      </c>
    </row>
    <row r="247" spans="1:8" ht="15.6" customHeight="1">
      <c r="A247" s="191" t="s">
        <v>772</v>
      </c>
      <c r="B247" s="195">
        <f t="shared" si="92"/>
        <v>2</v>
      </c>
      <c r="C247" s="195">
        <f t="shared" si="92"/>
        <v>6</v>
      </c>
      <c r="D247" s="195">
        <f t="shared" si="92"/>
        <v>0</v>
      </c>
      <c r="E247" s="195">
        <f t="shared" si="92"/>
        <v>1</v>
      </c>
      <c r="F247" s="195">
        <f t="shared" si="92"/>
        <v>0</v>
      </c>
      <c r="G247" s="195">
        <f t="shared" si="92"/>
        <v>0</v>
      </c>
      <c r="H247" s="1">
        <f t="shared" si="93"/>
        <v>9</v>
      </c>
    </row>
    <row r="248" spans="1:8" ht="15.6" customHeight="1">
      <c r="A248" s="191" t="s">
        <v>773</v>
      </c>
      <c r="B248" s="195">
        <f t="shared" si="92"/>
        <v>1</v>
      </c>
      <c r="C248" s="195">
        <f t="shared" si="92"/>
        <v>5</v>
      </c>
      <c r="D248" s="195">
        <f t="shared" si="92"/>
        <v>0</v>
      </c>
      <c r="E248" s="195">
        <f t="shared" si="92"/>
        <v>0</v>
      </c>
      <c r="F248" s="195">
        <f t="shared" si="92"/>
        <v>0</v>
      </c>
      <c r="G248" s="195">
        <f t="shared" si="92"/>
        <v>0</v>
      </c>
      <c r="H248" s="1">
        <f t="shared" si="93"/>
        <v>6</v>
      </c>
    </row>
    <row r="249" spans="1:8" ht="15.6" customHeight="1">
      <c r="A249" s="191" t="s">
        <v>774</v>
      </c>
      <c r="B249" s="195">
        <f t="shared" si="92"/>
        <v>2</v>
      </c>
      <c r="C249" s="195">
        <f t="shared" si="92"/>
        <v>6</v>
      </c>
      <c r="D249" s="195">
        <f t="shared" si="92"/>
        <v>0</v>
      </c>
      <c r="E249" s="195">
        <f t="shared" si="92"/>
        <v>0</v>
      </c>
      <c r="F249" s="195">
        <f t="shared" si="92"/>
        <v>0</v>
      </c>
      <c r="G249" s="195">
        <f t="shared" si="92"/>
        <v>0</v>
      </c>
      <c r="H249" s="1">
        <f t="shared" si="93"/>
        <v>8</v>
      </c>
    </row>
    <row r="250" spans="1:8" ht="15.6" customHeight="1">
      <c r="A250" s="191" t="s">
        <v>662</v>
      </c>
      <c r="B250" s="195">
        <f t="shared" si="92"/>
        <v>2</v>
      </c>
      <c r="C250" s="195">
        <f t="shared" si="92"/>
        <v>8</v>
      </c>
      <c r="D250" s="195">
        <f t="shared" si="92"/>
        <v>0</v>
      </c>
      <c r="E250" s="195">
        <f t="shared" si="92"/>
        <v>0</v>
      </c>
      <c r="F250" s="195">
        <f t="shared" si="92"/>
        <v>0</v>
      </c>
      <c r="G250" s="195">
        <f t="shared" si="92"/>
        <v>1</v>
      </c>
      <c r="H250" s="1">
        <f t="shared" si="93"/>
        <v>11</v>
      </c>
    </row>
    <row r="251" spans="1:8" ht="15.6" customHeight="1">
      <c r="A251" s="191" t="s">
        <v>663</v>
      </c>
      <c r="B251" s="195">
        <f t="shared" si="92"/>
        <v>2</v>
      </c>
      <c r="C251" s="195">
        <f t="shared" si="92"/>
        <v>8</v>
      </c>
      <c r="D251" s="195">
        <f t="shared" si="92"/>
        <v>0</v>
      </c>
      <c r="E251" s="195">
        <f t="shared" si="92"/>
        <v>0</v>
      </c>
      <c r="F251" s="195">
        <f t="shared" si="92"/>
        <v>0</v>
      </c>
      <c r="G251" s="195">
        <f t="shared" si="92"/>
        <v>1</v>
      </c>
      <c r="H251" s="1">
        <f t="shared" si="93"/>
        <v>11</v>
      </c>
    </row>
    <row r="252" spans="1:8" ht="15.6" customHeight="1">
      <c r="A252" s="191" t="s">
        <v>664</v>
      </c>
      <c r="B252" s="195">
        <f t="shared" si="92"/>
        <v>0</v>
      </c>
      <c r="C252" s="195">
        <f t="shared" si="92"/>
        <v>2</v>
      </c>
      <c r="D252" s="195">
        <f t="shared" si="92"/>
        <v>0</v>
      </c>
      <c r="E252" s="195">
        <f t="shared" si="92"/>
        <v>0</v>
      </c>
      <c r="F252" s="195">
        <f t="shared" si="92"/>
        <v>0</v>
      </c>
      <c r="G252" s="195">
        <f t="shared" si="92"/>
        <v>0</v>
      </c>
      <c r="H252" s="1">
        <f t="shared" si="93"/>
        <v>2</v>
      </c>
    </row>
    <row r="253" spans="1:8" ht="15.6" customHeight="1">
      <c r="A253" s="191" t="s">
        <v>665</v>
      </c>
      <c r="B253" s="195">
        <f t="shared" si="92"/>
        <v>0</v>
      </c>
      <c r="C253" s="195">
        <f t="shared" si="92"/>
        <v>2</v>
      </c>
      <c r="D253" s="195">
        <f t="shared" si="92"/>
        <v>0</v>
      </c>
      <c r="E253" s="195">
        <f t="shared" si="92"/>
        <v>0</v>
      </c>
      <c r="F253" s="195">
        <f t="shared" si="92"/>
        <v>0</v>
      </c>
      <c r="G253" s="195">
        <f t="shared" si="92"/>
        <v>0</v>
      </c>
      <c r="H253" s="1">
        <f t="shared" si="93"/>
        <v>2</v>
      </c>
    </row>
    <row r="254" spans="1:8" ht="15.6" customHeight="1">
      <c r="A254" s="191" t="s">
        <v>666</v>
      </c>
      <c r="B254" s="195">
        <f t="shared" si="92"/>
        <v>1</v>
      </c>
      <c r="C254" s="195">
        <f t="shared" si="92"/>
        <v>2</v>
      </c>
      <c r="D254" s="195">
        <f t="shared" si="92"/>
        <v>0</v>
      </c>
      <c r="E254" s="195">
        <f t="shared" si="92"/>
        <v>0</v>
      </c>
      <c r="F254" s="195">
        <f t="shared" si="92"/>
        <v>0</v>
      </c>
      <c r="G254" s="195">
        <f t="shared" si="92"/>
        <v>0</v>
      </c>
      <c r="H254" s="1">
        <f t="shared" si="93"/>
        <v>3</v>
      </c>
    </row>
    <row r="255" spans="1:8" ht="15.6" customHeight="1">
      <c r="A255" s="191" t="s">
        <v>667</v>
      </c>
      <c r="B255" s="195">
        <f t="shared" si="92"/>
        <v>1</v>
      </c>
      <c r="C255" s="195">
        <f t="shared" si="92"/>
        <v>2</v>
      </c>
      <c r="D255" s="195">
        <f t="shared" si="92"/>
        <v>0</v>
      </c>
      <c r="E255" s="195">
        <f t="shared" si="92"/>
        <v>0</v>
      </c>
      <c r="F255" s="195">
        <f t="shared" si="92"/>
        <v>0</v>
      </c>
      <c r="G255" s="195">
        <f t="shared" si="92"/>
        <v>0</v>
      </c>
      <c r="H255" s="1">
        <f t="shared" si="93"/>
        <v>3</v>
      </c>
    </row>
    <row r="256" spans="1:8" ht="15.6" customHeight="1">
      <c r="A256" s="191" t="s">
        <v>668</v>
      </c>
      <c r="B256" s="195">
        <f t="shared" si="92"/>
        <v>3</v>
      </c>
      <c r="C256" s="195">
        <f t="shared" si="92"/>
        <v>4</v>
      </c>
      <c r="D256" s="195">
        <f t="shared" si="92"/>
        <v>0</v>
      </c>
      <c r="E256" s="195">
        <f t="shared" si="92"/>
        <v>0</v>
      </c>
      <c r="F256" s="195">
        <f t="shared" si="92"/>
        <v>0</v>
      </c>
      <c r="G256" s="195">
        <f t="shared" si="92"/>
        <v>0</v>
      </c>
      <c r="H256" s="1">
        <f t="shared" si="93"/>
        <v>7</v>
      </c>
    </row>
    <row r="257" spans="1:8" ht="15.6" customHeight="1">
      <c r="A257" s="191" t="s">
        <v>669</v>
      </c>
      <c r="B257" s="195">
        <f t="shared" si="92"/>
        <v>0</v>
      </c>
      <c r="C257" s="195">
        <f t="shared" si="92"/>
        <v>1</v>
      </c>
      <c r="D257" s="195">
        <f t="shared" si="92"/>
        <v>0</v>
      </c>
      <c r="E257" s="195">
        <f t="shared" si="92"/>
        <v>0</v>
      </c>
      <c r="F257" s="195">
        <f t="shared" si="92"/>
        <v>0</v>
      </c>
      <c r="G257" s="195">
        <f t="shared" si="92"/>
        <v>0</v>
      </c>
      <c r="H257" s="1">
        <f t="shared" si="93"/>
        <v>1</v>
      </c>
    </row>
    <row r="258" spans="1:8" ht="15.6" customHeight="1">
      <c r="A258" s="191" t="s">
        <v>670</v>
      </c>
      <c r="B258" s="195">
        <f t="shared" si="92"/>
        <v>2</v>
      </c>
      <c r="C258" s="195">
        <f t="shared" si="92"/>
        <v>4</v>
      </c>
      <c r="D258" s="195">
        <f t="shared" si="92"/>
        <v>0</v>
      </c>
      <c r="E258" s="195">
        <f t="shared" si="92"/>
        <v>0</v>
      </c>
      <c r="F258" s="195">
        <f t="shared" si="92"/>
        <v>1</v>
      </c>
      <c r="G258" s="195">
        <f t="shared" si="92"/>
        <v>1</v>
      </c>
      <c r="H258" s="1">
        <f t="shared" si="93"/>
        <v>8</v>
      </c>
    </row>
    <row r="259" spans="1:8" ht="15.6" customHeight="1">
      <c r="A259" s="191" t="s">
        <v>671</v>
      </c>
      <c r="B259" s="195">
        <f t="shared" si="92"/>
        <v>2</v>
      </c>
      <c r="C259" s="195">
        <f t="shared" si="92"/>
        <v>4</v>
      </c>
      <c r="D259" s="195">
        <f t="shared" si="92"/>
        <v>0</v>
      </c>
      <c r="E259" s="195">
        <f t="shared" si="92"/>
        <v>0</v>
      </c>
      <c r="F259" s="195">
        <f t="shared" si="92"/>
        <v>1</v>
      </c>
      <c r="G259" s="195">
        <f t="shared" si="92"/>
        <v>0</v>
      </c>
      <c r="H259" s="1">
        <f t="shared" si="93"/>
        <v>7</v>
      </c>
    </row>
    <row r="260" spans="1:8" ht="15.6" customHeight="1">
      <c r="A260" s="191" t="s">
        <v>672</v>
      </c>
      <c r="B260" s="195">
        <f t="shared" si="92"/>
        <v>2</v>
      </c>
      <c r="C260" s="195">
        <f t="shared" si="92"/>
        <v>3</v>
      </c>
      <c r="D260" s="195">
        <f t="shared" si="92"/>
        <v>0</v>
      </c>
      <c r="E260" s="195">
        <f t="shared" si="92"/>
        <v>1</v>
      </c>
      <c r="F260" s="195">
        <f t="shared" si="92"/>
        <v>0</v>
      </c>
      <c r="G260" s="195">
        <f t="shared" si="92"/>
        <v>0</v>
      </c>
      <c r="H260" s="1">
        <f t="shared" si="93"/>
        <v>6</v>
      </c>
    </row>
    <row r="261" spans="1:8" ht="15.6" customHeight="1">
      <c r="A261" s="191" t="s">
        <v>673</v>
      </c>
      <c r="B261" s="195">
        <f t="shared" si="92"/>
        <v>1</v>
      </c>
      <c r="C261" s="195">
        <f t="shared" si="92"/>
        <v>2</v>
      </c>
      <c r="D261" s="195">
        <f t="shared" si="92"/>
        <v>0</v>
      </c>
      <c r="E261" s="195">
        <f t="shared" si="92"/>
        <v>0</v>
      </c>
      <c r="F261" s="195">
        <f t="shared" si="92"/>
        <v>0</v>
      </c>
      <c r="G261" s="195">
        <f t="shared" si="92"/>
        <v>0</v>
      </c>
      <c r="H261" s="1">
        <f t="shared" si="93"/>
        <v>3</v>
      </c>
    </row>
    <row r="262" spans="1:8" ht="15.6" customHeight="1">
      <c r="A262" s="191" t="s">
        <v>674</v>
      </c>
      <c r="B262" s="195">
        <f t="shared" si="92"/>
        <v>0</v>
      </c>
      <c r="C262" s="195">
        <f t="shared" si="92"/>
        <v>3</v>
      </c>
      <c r="D262" s="195">
        <f t="shared" si="92"/>
        <v>0</v>
      </c>
      <c r="E262" s="195">
        <f t="shared" si="92"/>
        <v>0</v>
      </c>
      <c r="F262" s="195">
        <f t="shared" si="92"/>
        <v>0</v>
      </c>
      <c r="G262" s="195">
        <f t="shared" si="92"/>
        <v>0</v>
      </c>
      <c r="H262" s="1">
        <f t="shared" si="93"/>
        <v>3</v>
      </c>
    </row>
    <row r="263" spans="1:8" ht="15.6" customHeight="1">
      <c r="A263" s="191" t="s">
        <v>675</v>
      </c>
      <c r="B263" s="195">
        <f t="shared" si="92"/>
        <v>1</v>
      </c>
      <c r="C263" s="195">
        <f t="shared" si="92"/>
        <v>3</v>
      </c>
      <c r="D263" s="195">
        <f t="shared" si="92"/>
        <v>0</v>
      </c>
      <c r="E263" s="195">
        <f t="shared" si="92"/>
        <v>0</v>
      </c>
      <c r="F263" s="195">
        <f t="shared" si="92"/>
        <v>0</v>
      </c>
      <c r="G263" s="195">
        <f t="shared" si="92"/>
        <v>0</v>
      </c>
      <c r="H263" s="1">
        <f t="shared" si="93"/>
        <v>4</v>
      </c>
    </row>
    <row r="264" spans="1:8" ht="15.6" customHeight="1">
      <c r="A264" s="191" t="s">
        <v>676</v>
      </c>
      <c r="B264" s="195">
        <f t="shared" si="92"/>
        <v>0</v>
      </c>
      <c r="C264" s="195">
        <f t="shared" si="92"/>
        <v>2</v>
      </c>
      <c r="D264" s="195">
        <f t="shared" si="92"/>
        <v>0</v>
      </c>
      <c r="E264" s="195">
        <f t="shared" si="92"/>
        <v>0</v>
      </c>
      <c r="F264" s="195">
        <f t="shared" si="92"/>
        <v>0</v>
      </c>
      <c r="G264" s="195">
        <f t="shared" si="92"/>
        <v>0</v>
      </c>
      <c r="H264" s="1">
        <f t="shared" si="93"/>
        <v>2</v>
      </c>
    </row>
    <row r="265" spans="1:8" ht="15.6" customHeight="1">
      <c r="A265" s="191" t="s">
        <v>677</v>
      </c>
      <c r="B265" s="195">
        <f t="shared" si="92"/>
        <v>0</v>
      </c>
      <c r="C265" s="195">
        <f t="shared" si="92"/>
        <v>3</v>
      </c>
      <c r="D265" s="195">
        <f t="shared" si="92"/>
        <v>0</v>
      </c>
      <c r="E265" s="195">
        <f t="shared" si="92"/>
        <v>1</v>
      </c>
      <c r="F265" s="195">
        <f t="shared" si="92"/>
        <v>0</v>
      </c>
      <c r="G265" s="195">
        <f t="shared" si="92"/>
        <v>0</v>
      </c>
      <c r="H265" s="1">
        <f t="shared" si="93"/>
        <v>4</v>
      </c>
    </row>
    <row r="266" spans="1:8" ht="15.6" customHeight="1">
      <c r="A266" s="177" t="s">
        <v>690</v>
      </c>
      <c r="B266" s="178">
        <f>SUM(B241:B265)</f>
        <v>43</v>
      </c>
      <c r="C266" s="178">
        <f t="shared" ref="C266" si="94">SUM(C241:C265)</f>
        <v>136</v>
      </c>
      <c r="D266" s="178">
        <f t="shared" ref="D266" si="95">SUM(D241:D265)</f>
        <v>4</v>
      </c>
      <c r="E266" s="178">
        <f t="shared" ref="E266" si="96">SUM(E241:E265)</f>
        <v>3</v>
      </c>
      <c r="F266" s="178">
        <f t="shared" ref="F266" si="97">SUM(F241:F265)</f>
        <v>5</v>
      </c>
      <c r="G266" s="179">
        <f t="shared" ref="G266" si="98">SUM(G241:G265)</f>
        <v>5</v>
      </c>
      <c r="H266" s="178">
        <f>SUM(H241:H265)</f>
        <v>196</v>
      </c>
    </row>
  </sheetData>
  <autoFilter ref="A1:Y209"/>
  <mergeCells count="1">
    <mergeCell ref="A209:O209"/>
  </mergeCells>
  <conditionalFormatting sqref="B8">
    <cfRule type="duplicateValues" dxfId="97" priority="64"/>
    <cfRule type="duplicateValues" dxfId="96" priority="63"/>
    <cfRule type="duplicateValues" dxfId="95" priority="65"/>
  </conditionalFormatting>
  <conditionalFormatting sqref="B44">
    <cfRule type="duplicateValues" dxfId="94" priority="1"/>
    <cfRule type="duplicateValues" dxfId="93" priority="2"/>
    <cfRule type="duplicateValues" dxfId="92" priority="3"/>
    <cfRule type="duplicateValues" dxfId="91" priority="4"/>
  </conditionalFormatting>
  <conditionalFormatting sqref="B46">
    <cfRule type="duplicateValues" dxfId="90" priority="118"/>
  </conditionalFormatting>
  <conditionalFormatting sqref="B48">
    <cfRule type="duplicateValues" dxfId="89" priority="122"/>
  </conditionalFormatting>
  <conditionalFormatting sqref="B49">
    <cfRule type="duplicateValues" dxfId="88" priority="38"/>
    <cfRule type="duplicateValues" dxfId="87" priority="37"/>
    <cfRule type="duplicateValues" dxfId="86" priority="36"/>
  </conditionalFormatting>
  <conditionalFormatting sqref="B50">
    <cfRule type="duplicateValues" dxfId="85" priority="33"/>
    <cfRule type="duplicateValues" dxfId="84" priority="34"/>
    <cfRule type="duplicateValues" dxfId="83" priority="35"/>
  </conditionalFormatting>
  <conditionalFormatting sqref="B59">
    <cfRule type="duplicateValues" dxfId="82" priority="119"/>
  </conditionalFormatting>
  <conditionalFormatting sqref="B71">
    <cfRule type="duplicateValues" dxfId="81" priority="125"/>
  </conditionalFormatting>
  <conditionalFormatting sqref="B72">
    <cfRule type="duplicateValues" dxfId="80" priority="115"/>
  </conditionalFormatting>
  <conditionalFormatting sqref="B86">
    <cfRule type="duplicateValues" dxfId="79" priority="9"/>
    <cfRule type="duplicateValues" dxfId="78" priority="10"/>
    <cfRule type="duplicateValues" dxfId="77" priority="11"/>
    <cfRule type="duplicateValues" dxfId="76" priority="12"/>
  </conditionalFormatting>
  <conditionalFormatting sqref="B89:B90">
    <cfRule type="duplicateValues" dxfId="75" priority="117"/>
  </conditionalFormatting>
  <conditionalFormatting sqref="B92">
    <cfRule type="duplicateValues" dxfId="74" priority="109"/>
  </conditionalFormatting>
  <conditionalFormatting sqref="B93">
    <cfRule type="duplicateValues" dxfId="73" priority="57"/>
    <cfRule type="duplicateValues" dxfId="72" priority="58"/>
    <cfRule type="duplicateValues" dxfId="71" priority="59"/>
  </conditionalFormatting>
  <conditionalFormatting sqref="B97">
    <cfRule type="duplicateValues" dxfId="70" priority="55"/>
    <cfRule type="duplicateValues" dxfId="69" priority="56"/>
    <cfRule type="duplicateValues" dxfId="68" priority="54"/>
  </conditionalFormatting>
  <conditionalFormatting sqref="B105">
    <cfRule type="duplicateValues" dxfId="67" priority="51"/>
    <cfRule type="duplicateValues" dxfId="66" priority="53"/>
    <cfRule type="duplicateValues" dxfId="65" priority="52"/>
  </conditionalFormatting>
  <conditionalFormatting sqref="B106">
    <cfRule type="duplicateValues" dxfId="64" priority="43"/>
    <cfRule type="duplicateValues" dxfId="63" priority="44"/>
    <cfRule type="duplicateValues" dxfId="62" priority="45"/>
  </conditionalFormatting>
  <conditionalFormatting sqref="B108">
    <cfRule type="duplicateValues" dxfId="61" priority="111"/>
    <cfRule type="duplicateValues" dxfId="60" priority="112"/>
  </conditionalFormatting>
  <conditionalFormatting sqref="B145">
    <cfRule type="duplicateValues" dxfId="59" priority="123"/>
  </conditionalFormatting>
  <conditionalFormatting sqref="B148">
    <cfRule type="duplicateValues" dxfId="58" priority="66"/>
    <cfRule type="duplicateValues" dxfId="57" priority="67"/>
    <cfRule type="duplicateValues" dxfId="56" priority="68"/>
  </conditionalFormatting>
  <conditionalFormatting sqref="B170">
    <cfRule type="duplicateValues" dxfId="55" priority="42"/>
    <cfRule type="duplicateValues" dxfId="54" priority="41"/>
    <cfRule type="duplicateValues" dxfId="53" priority="40"/>
  </conditionalFormatting>
  <conditionalFormatting sqref="B181">
    <cfRule type="duplicateValues" dxfId="52" priority="39"/>
  </conditionalFormatting>
  <conditionalFormatting sqref="B182:B195 B94:B96 B51:B58 B47 B60:B70 B98:B104 B109:B144 B107 B146:B147 B1:B7 B87:B88 B149:B169 B206:B208 B73:B85 B9:B43 B203:B204 B197 B171:B180 B45">
    <cfRule type="duplicateValues" dxfId="51" priority="524"/>
  </conditionalFormatting>
  <conditionalFormatting sqref="B196">
    <cfRule type="duplicateValues" dxfId="50" priority="7"/>
    <cfRule type="duplicateValues" dxfId="49" priority="6"/>
    <cfRule type="duplicateValues" dxfId="48" priority="5"/>
    <cfRule type="duplicateValues" dxfId="47" priority="8"/>
  </conditionalFormatting>
  <conditionalFormatting sqref="B198:B200 B202">
    <cfRule type="duplicateValues" dxfId="46" priority="379"/>
  </conditionalFormatting>
  <conditionalFormatting sqref="B205 B201 B91">
    <cfRule type="duplicateValues" dxfId="45" priority="381"/>
  </conditionalFormatting>
  <conditionalFormatting sqref="B210">
    <cfRule type="duplicateValues" dxfId="44" priority="108"/>
  </conditionalFormatting>
  <conditionalFormatting sqref="B416:B1048576 B1:B43 B197:B211 B87:B195 B45:B85">
    <cfRule type="duplicateValues" dxfId="43" priority="351"/>
  </conditionalFormatting>
  <conditionalFormatting sqref="B416:B1048576 B94:B96 B98:B104 B107 B109:B147 B1:B7 B210:B211 B182:B195 B87:B92 B201 B149:B169 B51:B85 B9:B43 B203:B208 B197 B171:B180 B45:B48">
    <cfRule type="duplicateValues" dxfId="42" priority="544"/>
  </conditionalFormatting>
  <conditionalFormatting sqref="B416:B1048576 B94:B96 B98:B104 B107:B147 B1:B7 B210:B211 B182:B195 B87:B92 B201 B149:B169 B51:B85 B9:B43 B203:B208 B197 B171:B180 B45:B48">
    <cfRule type="duplicateValues" dxfId="41" priority="562"/>
  </conditionalFormatting>
  <conditionalFormatting sqref="B212:G212">
    <cfRule type="duplicateValues" dxfId="40" priority="21"/>
    <cfRule type="duplicateValues" dxfId="39" priority="20"/>
    <cfRule type="duplicateValues" dxfId="38" priority="19"/>
  </conditionalFormatting>
  <conditionalFormatting sqref="B240:G240">
    <cfRule type="duplicateValues" dxfId="37" priority="15"/>
    <cfRule type="duplicateValues" dxfId="36" priority="14"/>
    <cfRule type="duplicateValues" dxfId="35" priority="13"/>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26"/>
  <sheetViews>
    <sheetView tabSelected="1" zoomScale="150" zoomScaleNormal="150" workbookViewId="0">
      <selection sqref="A1:A26"/>
    </sheetView>
  </sheetViews>
  <sheetFormatPr baseColWidth="10" defaultRowHeight="14.25"/>
  <cols>
    <col min="1" max="1" width="25.25" customWidth="1"/>
    <col min="2" max="2" width="7.625" hidden="1" customWidth="1"/>
    <col min="3" max="3" width="23.375" customWidth="1"/>
  </cols>
  <sheetData>
    <row r="1" spans="1:3" ht="22.5">
      <c r="A1" s="229" t="s">
        <v>0</v>
      </c>
      <c r="B1" s="98" t="s">
        <v>806</v>
      </c>
      <c r="C1" s="98" t="s">
        <v>693</v>
      </c>
    </row>
    <row r="2" spans="1:3" ht="22.5">
      <c r="A2" s="89" t="s">
        <v>766</v>
      </c>
      <c r="B2" s="121" t="s">
        <v>889</v>
      </c>
      <c r="C2" s="89"/>
    </row>
    <row r="3" spans="1:3" ht="22.5">
      <c r="A3" s="89" t="s">
        <v>767</v>
      </c>
      <c r="B3" s="121" t="s">
        <v>889</v>
      </c>
      <c r="C3" s="89"/>
    </row>
    <row r="4" spans="1:3">
      <c r="A4" s="89" t="s">
        <v>768</v>
      </c>
      <c r="B4" s="121" t="s">
        <v>889</v>
      </c>
      <c r="C4" s="89"/>
    </row>
    <row r="5" spans="1:3">
      <c r="A5" s="89" t="s">
        <v>769</v>
      </c>
      <c r="B5" s="121" t="s">
        <v>889</v>
      </c>
      <c r="C5" s="89"/>
    </row>
    <row r="6" spans="1:3">
      <c r="A6" s="89" t="s">
        <v>770</v>
      </c>
      <c r="B6" s="121" t="s">
        <v>889</v>
      </c>
      <c r="C6" s="89"/>
    </row>
    <row r="7" spans="1:3">
      <c r="A7" s="89" t="s">
        <v>771</v>
      </c>
      <c r="B7" s="121" t="s">
        <v>889</v>
      </c>
      <c r="C7" s="119" t="s">
        <v>891</v>
      </c>
    </row>
    <row r="8" spans="1:3" ht="33.75">
      <c r="A8" s="89" t="s">
        <v>772</v>
      </c>
      <c r="B8" s="121" t="s">
        <v>889</v>
      </c>
      <c r="C8" s="119" t="s">
        <v>892</v>
      </c>
    </row>
    <row r="9" spans="1:3" ht="22.5">
      <c r="A9" s="89" t="s">
        <v>773</v>
      </c>
      <c r="B9" s="121" t="s">
        <v>889</v>
      </c>
      <c r="C9" s="119" t="s">
        <v>894</v>
      </c>
    </row>
    <row r="10" spans="1:3">
      <c r="A10" s="89" t="s">
        <v>774</v>
      </c>
      <c r="B10" s="121" t="s">
        <v>889</v>
      </c>
      <c r="C10" s="89"/>
    </row>
    <row r="11" spans="1:3" ht="22.5">
      <c r="A11" s="89" t="s">
        <v>662</v>
      </c>
      <c r="B11" s="121" t="s">
        <v>889</v>
      </c>
      <c r="C11" s="119" t="s">
        <v>893</v>
      </c>
    </row>
    <row r="12" spans="1:3">
      <c r="A12" s="89" t="s">
        <v>663</v>
      </c>
      <c r="B12" s="121" t="s">
        <v>889</v>
      </c>
      <c r="C12" s="89"/>
    </row>
    <row r="13" spans="1:3">
      <c r="A13" s="89" t="s">
        <v>664</v>
      </c>
      <c r="B13" s="121" t="s">
        <v>889</v>
      </c>
      <c r="C13" s="89"/>
    </row>
    <row r="14" spans="1:3">
      <c r="A14" s="89" t="s">
        <v>665</v>
      </c>
      <c r="B14" s="121" t="s">
        <v>889</v>
      </c>
      <c r="C14" s="89"/>
    </row>
    <row r="15" spans="1:3">
      <c r="A15" s="89" t="s">
        <v>666</v>
      </c>
      <c r="B15" s="121" t="s">
        <v>889</v>
      </c>
      <c r="C15" s="89"/>
    </row>
    <row r="16" spans="1:3">
      <c r="A16" s="89" t="s">
        <v>667</v>
      </c>
      <c r="B16" s="121" t="s">
        <v>889</v>
      </c>
      <c r="C16" s="89"/>
    </row>
    <row r="17" spans="1:3">
      <c r="A17" s="89" t="s">
        <v>668</v>
      </c>
      <c r="B17" s="121" t="s">
        <v>889</v>
      </c>
      <c r="C17" s="119" t="s">
        <v>891</v>
      </c>
    </row>
    <row r="18" spans="1:3" ht="33.75">
      <c r="A18" s="89" t="s">
        <v>669</v>
      </c>
      <c r="B18" s="121" t="s">
        <v>889</v>
      </c>
      <c r="C18" s="119" t="s">
        <v>895</v>
      </c>
    </row>
    <row r="19" spans="1:3" ht="22.5">
      <c r="A19" s="89" t="s">
        <v>670</v>
      </c>
      <c r="B19" s="121" t="s">
        <v>889</v>
      </c>
      <c r="C19" s="89"/>
    </row>
    <row r="20" spans="1:3" ht="22.5">
      <c r="A20" s="89" t="s">
        <v>671</v>
      </c>
      <c r="B20" s="121" t="s">
        <v>889</v>
      </c>
      <c r="C20" s="119" t="s">
        <v>896</v>
      </c>
    </row>
    <row r="21" spans="1:3" ht="22.5">
      <c r="A21" s="89" t="s">
        <v>672</v>
      </c>
      <c r="B21" s="121" t="s">
        <v>889</v>
      </c>
      <c r="C21" s="89"/>
    </row>
    <row r="22" spans="1:3" ht="22.5">
      <c r="A22" s="89" t="s">
        <v>673</v>
      </c>
      <c r="B22" s="121" t="s">
        <v>889</v>
      </c>
      <c r="C22" s="89"/>
    </row>
    <row r="23" spans="1:3" ht="22.5">
      <c r="A23" s="89" t="s">
        <v>674</v>
      </c>
      <c r="B23" s="121" t="s">
        <v>889</v>
      </c>
      <c r="C23" s="119" t="s">
        <v>891</v>
      </c>
    </row>
    <row r="24" spans="1:3" ht="22.5">
      <c r="A24" s="89" t="s">
        <v>675</v>
      </c>
      <c r="B24" s="121" t="s">
        <v>889</v>
      </c>
      <c r="C24" s="119" t="s">
        <v>897</v>
      </c>
    </row>
    <row r="25" spans="1:3" ht="22.5">
      <c r="A25" s="89" t="s">
        <v>676</v>
      </c>
      <c r="B25" s="121" t="s">
        <v>889</v>
      </c>
      <c r="C25" s="119" t="s">
        <v>891</v>
      </c>
    </row>
    <row r="26" spans="1:3" ht="33.75">
      <c r="A26" s="89" t="s">
        <v>677</v>
      </c>
      <c r="B26" s="121" t="s">
        <v>889</v>
      </c>
      <c r="C26" s="119" t="s">
        <v>898</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0"/>
  <sheetViews>
    <sheetView topLeftCell="E1" workbookViewId="0">
      <selection activeCell="I21" sqref="I21"/>
    </sheetView>
  </sheetViews>
  <sheetFormatPr baseColWidth="10" defaultColWidth="11" defaultRowHeight="14.25"/>
  <cols>
    <col min="1" max="1" width="25.125" customWidth="1"/>
    <col min="2" max="2" width="45.625" customWidth="1"/>
    <col min="3" max="3" width="10.625" customWidth="1"/>
    <col min="4" max="4" width="16.75" bestFit="1" customWidth="1"/>
    <col min="5" max="5" width="15.625" bestFit="1" customWidth="1"/>
    <col min="6" max="6" width="14.625" bestFit="1" customWidth="1"/>
    <col min="7" max="7" width="16.75" bestFit="1" customWidth="1"/>
    <col min="8" max="9" width="14.875" bestFit="1" customWidth="1"/>
    <col min="11" max="11" width="15.125" bestFit="1" customWidth="1"/>
  </cols>
  <sheetData>
    <row r="1" spans="1:12" ht="29.25" thickBot="1">
      <c r="B1" s="85" t="s">
        <v>761</v>
      </c>
      <c r="C1" s="85" t="s">
        <v>684</v>
      </c>
      <c r="D1" s="85" t="s">
        <v>762</v>
      </c>
      <c r="E1" s="86" t="s">
        <v>436</v>
      </c>
      <c r="F1" s="87" t="s">
        <v>733</v>
      </c>
      <c r="G1" s="160" t="s">
        <v>690</v>
      </c>
      <c r="H1" s="161" t="s">
        <v>734</v>
      </c>
    </row>
    <row r="2" spans="1:12" ht="14.25" customHeight="1">
      <c r="A2" s="156" t="s">
        <v>727</v>
      </c>
      <c r="B2" s="157" t="s">
        <v>191</v>
      </c>
      <c r="C2" s="157">
        <f>+COUNTIFS(PERSONAL!$G$2:$P$190,B2)</f>
        <v>130</v>
      </c>
      <c r="D2" s="165">
        <f>+SUMIFS(PERSONAL!$U$2:$U$208,PERSONAL!$G$2:$G$208,B2)</f>
        <v>323154861</v>
      </c>
      <c r="E2" s="165">
        <f>+D2*10%</f>
        <v>32315486.100000001</v>
      </c>
      <c r="F2" s="165">
        <f>+E2*19%</f>
        <v>6139942.3590000002</v>
      </c>
      <c r="G2" s="166">
        <f>+ROUND((D2+E2+F2),0)+48</f>
        <v>361610337</v>
      </c>
      <c r="H2" s="221">
        <f>+PERSONAL!X209</f>
        <v>517990108</v>
      </c>
      <c r="I2" s="223">
        <f>+SUM(G2:G7)-H2</f>
        <v>0</v>
      </c>
      <c r="K2" s="74">
        <f>+PERSONAL!C238</f>
        <v>361610337</v>
      </c>
      <c r="L2" s="74">
        <f>+K2-G2</f>
        <v>0</v>
      </c>
    </row>
    <row r="3" spans="1:12" ht="14.25" customHeight="1">
      <c r="A3" s="158" t="s">
        <v>727</v>
      </c>
      <c r="B3" s="72" t="s">
        <v>13</v>
      </c>
      <c r="C3" s="70">
        <f>+COUNTIFS(PERSONAL!$G$2:$P$190,B3)</f>
        <v>43</v>
      </c>
      <c r="D3" s="167">
        <f>+SUMIFS(PERSONAL!$U$2:$U$208,PERSONAL!$G$2:$G$208,B3)</f>
        <v>101380245</v>
      </c>
      <c r="E3" s="167">
        <f t="shared" ref="E3:E7" si="0">+D3*10%</f>
        <v>10138024.5</v>
      </c>
      <c r="F3" s="167">
        <f t="shared" ref="F3:F7" si="1">+E3*19%</f>
        <v>1926224.655</v>
      </c>
      <c r="G3" s="168">
        <f>+ROUND((D3+E3+F3),0)+13</f>
        <v>113444507</v>
      </c>
      <c r="H3" s="222"/>
      <c r="I3" s="224"/>
      <c r="K3" s="74">
        <f>+PERSONAL!B238</f>
        <v>113444507</v>
      </c>
      <c r="L3" s="74">
        <f t="shared" ref="L3:L7" si="2">+K3-G3</f>
        <v>0</v>
      </c>
    </row>
    <row r="4" spans="1:12" ht="14.25" customHeight="1">
      <c r="A4" s="158" t="s">
        <v>727</v>
      </c>
      <c r="B4" s="70" t="s">
        <v>210</v>
      </c>
      <c r="C4" s="70">
        <f>+COUNTIFS(PERSONAL!$G$2:$P$190,B4)</f>
        <v>4</v>
      </c>
      <c r="D4" s="167">
        <f>+SUMIFS(PERSONAL!$U$2:$U$208,PERSONAL!$G$2:$G$208,B4)</f>
        <v>7503332</v>
      </c>
      <c r="E4" s="167">
        <f t="shared" si="0"/>
        <v>750333.20000000007</v>
      </c>
      <c r="F4" s="167">
        <f t="shared" si="1"/>
        <v>142563.30800000002</v>
      </c>
      <c r="G4" s="168">
        <f t="shared" ref="G4" si="3">+ROUND((D4+E4+F4),0)</f>
        <v>8396229</v>
      </c>
      <c r="H4" s="222"/>
      <c r="I4" s="224"/>
      <c r="K4" s="74">
        <f>+PERSONAL!D238</f>
        <v>8396229</v>
      </c>
      <c r="L4" s="74">
        <f t="shared" si="2"/>
        <v>0</v>
      </c>
    </row>
    <row r="5" spans="1:12" ht="14.25" customHeight="1">
      <c r="A5" s="158" t="s">
        <v>727</v>
      </c>
      <c r="B5" s="70" t="s">
        <v>89</v>
      </c>
      <c r="C5" s="70">
        <f>+COUNTIFS(PERSONAL!$G$2:$P$190,B5)</f>
        <v>5</v>
      </c>
      <c r="D5" s="176">
        <f>+SUMIFS(PERSONAL!$U$2:$U$208,PERSONAL!$G$2:$G$208,B5)</f>
        <v>12619240</v>
      </c>
      <c r="E5" s="176">
        <f t="shared" si="0"/>
        <v>1261924</v>
      </c>
      <c r="F5" s="176">
        <f t="shared" si="1"/>
        <v>239765.56</v>
      </c>
      <c r="G5" s="168">
        <f>+ROUND((D5+E5+F5),0)+1</f>
        <v>14120931</v>
      </c>
      <c r="H5" s="222"/>
      <c r="I5" s="224"/>
      <c r="K5" s="74">
        <f>+PERSONAL!F238</f>
        <v>14120931</v>
      </c>
      <c r="L5" s="74">
        <f t="shared" si="2"/>
        <v>0</v>
      </c>
    </row>
    <row r="6" spans="1:12" ht="14.25" customHeight="1">
      <c r="A6" s="158" t="s">
        <v>727</v>
      </c>
      <c r="B6" s="70" t="s">
        <v>45</v>
      </c>
      <c r="C6" s="70">
        <f>+COUNTIFS(PERSONAL!$G$2:$P$190,B6)</f>
        <v>5</v>
      </c>
      <c r="D6" s="167">
        <f>+SUMIFS(PERSONAL!$U$2:$U$208,PERSONAL!$G$2:$G$208,B6)</f>
        <v>12789770</v>
      </c>
      <c r="E6" s="167">
        <f t="shared" ref="E6" si="4">+D6*10%</f>
        <v>1278977</v>
      </c>
      <c r="F6" s="167">
        <f t="shared" ref="F6" si="5">+E6*19%</f>
        <v>243005.63</v>
      </c>
      <c r="G6" s="168">
        <f>+ROUND((D6+E6+F6),0)+2</f>
        <v>14311755</v>
      </c>
      <c r="H6" s="222"/>
      <c r="I6" s="224"/>
      <c r="K6" s="74">
        <f>+PERSONAL!G238</f>
        <v>14311755</v>
      </c>
      <c r="L6" s="74">
        <f t="shared" si="2"/>
        <v>0</v>
      </c>
    </row>
    <row r="7" spans="1:12" ht="14.25" customHeight="1">
      <c r="A7" s="158" t="s">
        <v>727</v>
      </c>
      <c r="B7" s="70" t="s">
        <v>410</v>
      </c>
      <c r="C7" s="70">
        <f>+COUNTIFS(PERSONAL!$G$2:$P$190,B7)</f>
        <v>2</v>
      </c>
      <c r="D7" s="167">
        <f>+SUMIFS(PERSONAL!$U$2:$U$208,PERSONAL!$G$2:$G$208,B7)</f>
        <v>5456969</v>
      </c>
      <c r="E7" s="167">
        <f t="shared" si="0"/>
        <v>545696.9</v>
      </c>
      <c r="F7" s="167">
        <f t="shared" si="1"/>
        <v>103682.41100000001</v>
      </c>
      <c r="G7" s="168">
        <f>+ROUND((D7+E7+F7),0)+1</f>
        <v>6106349</v>
      </c>
      <c r="H7" s="222"/>
      <c r="I7" s="224"/>
      <c r="K7" s="74">
        <f>+PERSONAL!E238</f>
        <v>6106349</v>
      </c>
      <c r="L7" s="74">
        <f t="shared" si="2"/>
        <v>0</v>
      </c>
    </row>
    <row r="8" spans="1:12" ht="15" thickBot="1">
      <c r="A8" s="159"/>
      <c r="B8" s="159" t="s">
        <v>728</v>
      </c>
      <c r="C8" s="162">
        <v>1</v>
      </c>
      <c r="D8" s="169">
        <f>+'INSUMOS Y MAQUINARIA'!BN131</f>
        <v>50335373</v>
      </c>
      <c r="E8" s="169">
        <f>+D8*10%</f>
        <v>5033537.3000000007</v>
      </c>
      <c r="F8" s="169">
        <f>+E8*19%</f>
        <v>956372.08700000017</v>
      </c>
      <c r="G8" s="170">
        <f>+ROUND((D8+E8+F8),0)-6</f>
        <v>56325276</v>
      </c>
      <c r="H8" s="171">
        <f>+'INSUMOS Y MAQUINARIA'!BM131</f>
        <v>56325276</v>
      </c>
      <c r="I8" s="155">
        <f>+G8-H8</f>
        <v>0</v>
      </c>
    </row>
    <row r="9" spans="1:12" ht="15" thickBot="1">
      <c r="A9" s="225" t="s">
        <v>726</v>
      </c>
      <c r="B9" s="226"/>
      <c r="C9" s="154"/>
      <c r="D9" s="172">
        <f>SUM(D2:D8)</f>
        <v>513239790</v>
      </c>
      <c r="E9" s="172">
        <f>SUM(E2:E8)</f>
        <v>51323979</v>
      </c>
      <c r="F9" s="173">
        <f>SUM(F2:F8)</f>
        <v>9751556.0100000016</v>
      </c>
      <c r="G9" s="174">
        <f>SUM(G2:G8)</f>
        <v>574315384</v>
      </c>
      <c r="H9" s="175">
        <f>SUM(H2:H8)</f>
        <v>574315384</v>
      </c>
      <c r="I9" s="71"/>
      <c r="K9" s="175">
        <f>SUM(K2:K8)</f>
        <v>517990108</v>
      </c>
      <c r="L9" s="175">
        <f>SUM(L2:L8)</f>
        <v>0</v>
      </c>
    </row>
    <row r="10" spans="1:12">
      <c r="A10" s="79"/>
      <c r="B10" s="80"/>
      <c r="C10" s="80"/>
      <c r="D10" s="77"/>
      <c r="E10" s="77"/>
      <c r="F10" s="77"/>
      <c r="G10" s="82">
        <f>+G9-H9</f>
        <v>0</v>
      </c>
      <c r="H10" s="83" t="s">
        <v>735</v>
      </c>
      <c r="I10" s="71"/>
    </row>
    <row r="11" spans="1:12">
      <c r="A11" s="81"/>
      <c r="B11" s="81"/>
      <c r="C11" s="81"/>
      <c r="D11" s="78"/>
      <c r="E11" s="152"/>
      <c r="F11" s="152"/>
      <c r="G11" s="78"/>
      <c r="H11" s="71"/>
      <c r="I11" s="71"/>
    </row>
    <row r="12" spans="1:12">
      <c r="A12" s="71"/>
      <c r="B12" s="71"/>
      <c r="C12" s="71"/>
      <c r="D12" s="73"/>
      <c r="E12" s="153"/>
      <c r="F12" s="163"/>
      <c r="G12" s="73"/>
      <c r="H12" s="71"/>
      <c r="I12" s="71"/>
    </row>
    <row r="13" spans="1:12">
      <c r="E13" s="163"/>
      <c r="F13" s="163"/>
      <c r="G13" s="164"/>
    </row>
    <row r="14" spans="1:12">
      <c r="D14" s="196"/>
      <c r="E14" s="197"/>
      <c r="F14" s="197"/>
      <c r="G14" s="196"/>
      <c r="H14" s="196"/>
      <c r="I14" s="196"/>
    </row>
    <row r="15" spans="1:12">
      <c r="D15" s="196">
        <v>323154861</v>
      </c>
      <c r="E15" s="197">
        <v>32315486.099999931</v>
      </c>
      <c r="F15" s="197">
        <v>6139942.3590000123</v>
      </c>
      <c r="G15" s="196">
        <f>+D15+E15+F15</f>
        <v>361610289.45899993</v>
      </c>
      <c r="H15" s="196"/>
      <c r="I15" s="196"/>
    </row>
    <row r="16" spans="1:12">
      <c r="D16" s="196">
        <v>101380245</v>
      </c>
      <c r="E16" s="197">
        <v>10138024.500000006</v>
      </c>
      <c r="F16" s="197">
        <v>1926224.6549999996</v>
      </c>
      <c r="G16" s="196">
        <f t="shared" ref="G16:G20" si="6">+D16+E16+F16</f>
        <v>113444494.155</v>
      </c>
      <c r="H16" s="196"/>
      <c r="I16" s="196"/>
    </row>
    <row r="17" spans="4:9">
      <c r="D17" s="196">
        <v>7503332</v>
      </c>
      <c r="E17" s="197">
        <v>750333.20000000007</v>
      </c>
      <c r="F17" s="197">
        <v>142563.30800000002</v>
      </c>
      <c r="G17" s="196">
        <f t="shared" si="6"/>
        <v>8396228.5079999994</v>
      </c>
      <c r="H17" s="196"/>
      <c r="I17" s="196"/>
    </row>
    <row r="18" spans="4:9">
      <c r="D18" s="196">
        <v>12619240</v>
      </c>
      <c r="E18" s="197">
        <v>1261924</v>
      </c>
      <c r="F18" s="197">
        <v>239765.56</v>
      </c>
      <c r="G18" s="196">
        <f t="shared" si="6"/>
        <v>14120929.560000001</v>
      </c>
      <c r="H18" s="196"/>
      <c r="I18" s="196"/>
    </row>
    <row r="19" spans="4:9">
      <c r="D19" s="196">
        <v>12789770</v>
      </c>
      <c r="E19" s="197">
        <v>1278977</v>
      </c>
      <c r="F19" s="197">
        <v>243005.63</v>
      </c>
      <c r="G19" s="196">
        <f t="shared" si="6"/>
        <v>14311752.630000001</v>
      </c>
      <c r="H19" s="196"/>
      <c r="I19" s="196"/>
    </row>
    <row r="20" spans="4:9">
      <c r="D20" s="196">
        <v>5456969</v>
      </c>
      <c r="E20" s="197">
        <v>545696.90000000014</v>
      </c>
      <c r="F20" s="197">
        <v>103682.41100000001</v>
      </c>
      <c r="G20" s="196">
        <f t="shared" si="6"/>
        <v>6106348.3110000007</v>
      </c>
      <c r="H20" s="196"/>
      <c r="I20" s="196"/>
    </row>
    <row r="21" spans="4:9" ht="15">
      <c r="D21" s="198">
        <f>SUM(D15:D20)</f>
        <v>462904417</v>
      </c>
      <c r="E21" s="198">
        <f t="shared" ref="E21:G21" si="7">SUM(E15:E20)</f>
        <v>46290441.699999936</v>
      </c>
      <c r="F21" s="198">
        <f t="shared" si="7"/>
        <v>8795183.9230000135</v>
      </c>
      <c r="G21" s="198">
        <f t="shared" si="7"/>
        <v>517990042.62299997</v>
      </c>
      <c r="H21" s="196"/>
      <c r="I21" s="196"/>
    </row>
    <row r="22" spans="4:9">
      <c r="D22" s="196"/>
      <c r="E22" s="197"/>
      <c r="F22" s="197"/>
      <c r="G22" s="196"/>
      <c r="H22" s="196"/>
      <c r="I22" s="196"/>
    </row>
    <row r="23" spans="4:9">
      <c r="D23" s="196">
        <f>+D2-D15</f>
        <v>0</v>
      </c>
      <c r="E23" s="196">
        <f t="shared" ref="E23:G23" si="8">+E2-E15</f>
        <v>7.0780515670776367E-8</v>
      </c>
      <c r="F23" s="196">
        <f t="shared" si="8"/>
        <v>-1.2107193470001221E-8</v>
      </c>
      <c r="G23" s="196">
        <f t="shared" si="8"/>
        <v>47.541000068187714</v>
      </c>
      <c r="H23" s="196"/>
      <c r="I23" s="196"/>
    </row>
    <row r="24" spans="4:9">
      <c r="D24" s="196">
        <f t="shared" ref="D24:G28" si="9">+D3-D16</f>
        <v>0</v>
      </c>
      <c r="E24" s="196">
        <f t="shared" si="9"/>
        <v>0</v>
      </c>
      <c r="F24" s="196">
        <f t="shared" si="9"/>
        <v>0</v>
      </c>
      <c r="G24" s="196">
        <f t="shared" si="9"/>
        <v>12.844999998807907</v>
      </c>
      <c r="H24" s="196"/>
      <c r="I24" s="196"/>
    </row>
    <row r="25" spans="4:9">
      <c r="D25" s="196">
        <f t="shared" si="9"/>
        <v>0</v>
      </c>
      <c r="E25" s="196">
        <f t="shared" si="9"/>
        <v>0</v>
      </c>
      <c r="F25" s="196">
        <f t="shared" si="9"/>
        <v>0</v>
      </c>
      <c r="G25" s="196">
        <f t="shared" si="9"/>
        <v>0.49200000055134296</v>
      </c>
      <c r="H25" s="196"/>
      <c r="I25" s="196"/>
    </row>
    <row r="26" spans="4:9">
      <c r="D26" s="196">
        <f t="shared" si="9"/>
        <v>0</v>
      </c>
      <c r="E26" s="196">
        <f t="shared" si="9"/>
        <v>0</v>
      </c>
      <c r="F26" s="196">
        <f t="shared" si="9"/>
        <v>0</v>
      </c>
      <c r="G26" s="196">
        <f t="shared" si="9"/>
        <v>1.4399999994784594</v>
      </c>
    </row>
    <row r="27" spans="4:9">
      <c r="D27" s="196">
        <f t="shared" si="9"/>
        <v>0</v>
      </c>
      <c r="E27" s="196">
        <f t="shared" si="9"/>
        <v>0</v>
      </c>
      <c r="F27" s="196">
        <f t="shared" si="9"/>
        <v>0</v>
      </c>
      <c r="G27" s="196">
        <f t="shared" si="9"/>
        <v>2.3699999991804361</v>
      </c>
    </row>
    <row r="28" spans="4:9">
      <c r="D28" s="196">
        <f t="shared" si="9"/>
        <v>0</v>
      </c>
      <c r="E28" s="196">
        <f t="shared" si="9"/>
        <v>0</v>
      </c>
      <c r="F28" s="196">
        <f t="shared" si="9"/>
        <v>0</v>
      </c>
      <c r="G28" s="196">
        <f t="shared" si="9"/>
        <v>0.68899999931454659</v>
      </c>
    </row>
    <row r="29" spans="4:9" ht="15">
      <c r="D29" s="196"/>
      <c r="G29" s="199">
        <f>SUM(G23:G28)</f>
        <v>65.377000065520406</v>
      </c>
    </row>
    <row r="30" spans="4:9">
      <c r="D30" s="196"/>
    </row>
  </sheetData>
  <mergeCells count="3">
    <mergeCell ref="H2:H7"/>
    <mergeCell ref="I2:I7"/>
    <mergeCell ref="A9:B9"/>
  </mergeCells>
  <conditionalFormatting sqref="D10:G11">
    <cfRule type="expression" dxfId="34" priority="5">
      <formula>ISERROR($M10)</formula>
    </cfRule>
  </conditionalFormatting>
  <conditionalFormatting sqref="G9:H9">
    <cfRule type="cellIs" dxfId="33" priority="564" operator="equal">
      <formula>#REF!</formula>
    </cfRule>
  </conditionalFormatting>
  <conditionalFormatting sqref="K9:L9">
    <cfRule type="cellIs" dxfId="32" priority="1" operator="equal">
      <formula>#REF!</formula>
    </cfRule>
  </conditionalFormatting>
  <dataValidations disablePrompts="1" count="1">
    <dataValidation type="decimal" allowBlank="1" showInputMessage="1" showErrorMessage="1" errorTitle="Error" error="El AIU no debe ser menor al 10% y al ofertado en la Operación Principal." promptTitle="Porcentaje de AIU" prompt="El AIU no debe ser menor al 10% y al ofertado en la Operación Principal." sqref="B10:C10">
      <formula1>0.01</formula1>
      <formula2>#REF!</formula2>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8"/>
  <sheetViews>
    <sheetView workbookViewId="0">
      <selection activeCell="AM25" sqref="AM25"/>
    </sheetView>
  </sheetViews>
  <sheetFormatPr baseColWidth="10" defaultRowHeight="14.25"/>
  <cols>
    <col min="6" max="14" width="1.875" bestFit="1" customWidth="1"/>
    <col min="15" max="34" width="2.875" bestFit="1" customWidth="1"/>
    <col min="35" max="35" width="2.875" customWidth="1"/>
    <col min="36" max="36" width="2.875" bestFit="1" customWidth="1"/>
  </cols>
  <sheetData>
    <row r="1" spans="1:36" ht="15">
      <c r="A1" s="228" t="s">
        <v>1</v>
      </c>
      <c r="B1" s="228" t="s">
        <v>2</v>
      </c>
      <c r="C1" s="228" t="s">
        <v>3</v>
      </c>
      <c r="D1" s="228" t="s">
        <v>4</v>
      </c>
      <c r="E1" s="228" t="s">
        <v>5</v>
      </c>
      <c r="F1" s="227" t="s">
        <v>856</v>
      </c>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row>
    <row r="2" spans="1:36" ht="15">
      <c r="A2" s="228"/>
      <c r="B2" s="228"/>
      <c r="C2" s="228"/>
      <c r="D2" s="228"/>
      <c r="E2" s="228"/>
      <c r="F2" s="94">
        <v>1</v>
      </c>
      <c r="G2" s="94">
        <v>2</v>
      </c>
      <c r="H2" s="94">
        <v>3</v>
      </c>
      <c r="I2" s="94">
        <v>4</v>
      </c>
      <c r="J2" s="94">
        <v>5</v>
      </c>
      <c r="K2" s="94">
        <v>6</v>
      </c>
      <c r="L2" s="94">
        <v>7</v>
      </c>
      <c r="M2" s="94">
        <v>8</v>
      </c>
      <c r="N2" s="94">
        <v>9</v>
      </c>
      <c r="O2" s="94">
        <v>10</v>
      </c>
      <c r="P2" s="94">
        <v>11</v>
      </c>
      <c r="Q2" s="94">
        <v>12</v>
      </c>
      <c r="R2" s="94">
        <v>13</v>
      </c>
      <c r="S2" s="94">
        <v>14</v>
      </c>
      <c r="T2" s="94">
        <v>15</v>
      </c>
      <c r="U2" s="94">
        <v>16</v>
      </c>
      <c r="V2" s="94">
        <v>17</v>
      </c>
      <c r="W2" s="94">
        <v>18</v>
      </c>
      <c r="X2" s="94">
        <v>19</v>
      </c>
      <c r="Y2" s="94">
        <v>20</v>
      </c>
      <c r="Z2" s="94">
        <v>21</v>
      </c>
      <c r="AA2" s="94">
        <v>22</v>
      </c>
      <c r="AB2" s="94">
        <v>23</v>
      </c>
      <c r="AC2" s="94">
        <v>24</v>
      </c>
      <c r="AD2" s="94">
        <v>25</v>
      </c>
      <c r="AE2" s="94">
        <v>26</v>
      </c>
      <c r="AF2" s="94">
        <v>27</v>
      </c>
      <c r="AG2" s="94">
        <v>28</v>
      </c>
      <c r="AH2" s="94">
        <v>29</v>
      </c>
      <c r="AI2" s="94">
        <v>30</v>
      </c>
      <c r="AJ2" s="94">
        <v>31</v>
      </c>
    </row>
    <row r="3" spans="1:36" ht="15" customHeight="1">
      <c r="A3" s="7">
        <v>52011281</v>
      </c>
      <c r="B3" s="7" t="s">
        <v>270</v>
      </c>
      <c r="C3" s="7"/>
      <c r="D3" s="7" t="s">
        <v>754</v>
      </c>
      <c r="E3" s="7"/>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row>
    <row r="4" spans="1:36">
      <c r="A4" s="7">
        <v>52316756</v>
      </c>
      <c r="B4" s="7" t="s">
        <v>35</v>
      </c>
      <c r="C4" s="7" t="s">
        <v>741</v>
      </c>
      <c r="D4" s="7" t="s">
        <v>288</v>
      </c>
      <c r="E4" s="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row>
    <row r="5" spans="1:36">
      <c r="A5" s="7">
        <v>1013583198</v>
      </c>
      <c r="B5" s="7" t="s">
        <v>373</v>
      </c>
      <c r="C5" s="7" t="s">
        <v>94</v>
      </c>
      <c r="D5" s="7" t="s">
        <v>740</v>
      </c>
      <c r="E5" s="7" t="s">
        <v>265</v>
      </c>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row>
    <row r="6" spans="1:36">
      <c r="A6" s="95">
        <v>52443651</v>
      </c>
      <c r="B6" s="95" t="s">
        <v>266</v>
      </c>
      <c r="C6" s="95" t="s">
        <v>94</v>
      </c>
      <c r="D6" s="95" t="s">
        <v>53</v>
      </c>
      <c r="E6" s="95" t="s">
        <v>791</v>
      </c>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row>
    <row r="7" spans="1:36">
      <c r="A7" s="7">
        <v>52229895</v>
      </c>
      <c r="B7" s="7" t="s">
        <v>736</v>
      </c>
      <c r="C7" s="7" t="s">
        <v>737</v>
      </c>
      <c r="D7" s="7" t="s">
        <v>738</v>
      </c>
      <c r="E7" s="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row>
    <row r="8" spans="1:36">
      <c r="A8" s="7">
        <v>53048504</v>
      </c>
      <c r="B8" s="7" t="s">
        <v>756</v>
      </c>
      <c r="C8" s="7" t="s">
        <v>35</v>
      </c>
      <c r="D8" s="7" t="s">
        <v>322</v>
      </c>
      <c r="E8" s="93"/>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row>
  </sheetData>
  <mergeCells count="6">
    <mergeCell ref="F1:AJ1"/>
    <mergeCell ref="A1:A2"/>
    <mergeCell ref="B1:B2"/>
    <mergeCell ref="C1:C2"/>
    <mergeCell ref="D1:D2"/>
    <mergeCell ref="E1:E2"/>
  </mergeCells>
  <conditionalFormatting sqref="A1 A3">
    <cfRule type="duplicateValues" dxfId="31" priority="113"/>
  </conditionalFormatting>
  <conditionalFormatting sqref="A4">
    <cfRule type="duplicateValues" dxfId="30" priority="5"/>
    <cfRule type="duplicateValues" dxfId="29" priority="6"/>
    <cfRule type="duplicateValues" dxfId="28" priority="7"/>
  </conditionalFormatting>
  <conditionalFormatting sqref="A5">
    <cfRule type="duplicateValues" dxfId="27" priority="20"/>
    <cfRule type="duplicateValues" dxfId="26" priority="21"/>
    <cfRule type="duplicateValues" dxfId="25" priority="22"/>
  </conditionalFormatting>
  <conditionalFormatting sqref="A6">
    <cfRule type="duplicateValues" dxfId="24" priority="1"/>
    <cfRule type="duplicateValues" dxfId="23" priority="2"/>
    <cfRule type="duplicateValues" dxfId="22" priority="3"/>
    <cfRule type="duplicateValues" dxfId="21" priority="4"/>
  </conditionalFormatting>
  <conditionalFormatting sqref="A7">
    <cfRule type="duplicateValues" dxfId="20" priority="17"/>
    <cfRule type="duplicateValues" dxfId="19" priority="18"/>
    <cfRule type="duplicateValues" dxfId="18" priority="19"/>
  </conditionalFormatting>
  <conditionalFormatting sqref="A8">
    <cfRule type="duplicateValues" dxfId="17" priority="14"/>
    <cfRule type="duplicateValues" dxfId="16" priority="15"/>
    <cfRule type="duplicateValues" dxfId="15" priority="16"/>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137"/>
  <sheetViews>
    <sheetView topLeftCell="AV1" zoomScale="110" zoomScaleNormal="110" workbookViewId="0">
      <pane ySplit="1" topLeftCell="A68" activePane="bottomLeft" state="frozen"/>
      <selection activeCell="L5" sqref="L5"/>
      <selection pane="bottomLeft" activeCell="BF74" sqref="BF74"/>
    </sheetView>
  </sheetViews>
  <sheetFormatPr baseColWidth="10" defaultColWidth="11.375" defaultRowHeight="11.25"/>
  <cols>
    <col min="1" max="1" width="6.875" style="6" hidden="1" customWidth="1"/>
    <col min="2" max="2" width="19.75" style="6" hidden="1" customWidth="1"/>
    <col min="3" max="3" width="7" style="6" bestFit="1" customWidth="1"/>
    <col min="4" max="4" width="16.375" style="6" customWidth="1"/>
    <col min="5" max="5" width="14.125" style="1" customWidth="1"/>
    <col min="6" max="7" width="11.125" style="37" customWidth="1"/>
    <col min="8" max="8" width="11.375" style="37" customWidth="1"/>
    <col min="9" max="9" width="3.375" style="6" customWidth="1"/>
    <col min="10" max="10" width="13" style="6" hidden="1" customWidth="1"/>
    <col min="11" max="11" width="11.875" style="6" hidden="1" customWidth="1"/>
    <col min="12" max="14" width="11.375" style="6" hidden="1" customWidth="1"/>
    <col min="15" max="20" width="14.625" style="6" hidden="1" customWidth="1"/>
    <col min="21" max="22" width="12.75" style="6" hidden="1" customWidth="1"/>
    <col min="23" max="23" width="11.375" style="6" hidden="1" customWidth="1"/>
    <col min="24" max="25" width="14.625" style="6" hidden="1" customWidth="1"/>
    <col min="26" max="27" width="11.375" style="6" hidden="1" customWidth="1"/>
    <col min="28" max="28" width="12.375" style="6" hidden="1" customWidth="1"/>
    <col min="29" max="35" width="11.375" style="6" hidden="1" customWidth="1"/>
    <col min="36" max="36" width="3" style="6" customWidth="1"/>
    <col min="37" max="37" width="13.625" style="6" customWidth="1"/>
    <col min="38" max="47" width="11.625" style="6" customWidth="1"/>
    <col min="48" max="48" width="12.75" style="6" customWidth="1"/>
    <col min="49" max="60" width="11.625" style="6" customWidth="1"/>
    <col min="61" max="61" width="12" style="6" customWidth="1"/>
    <col min="62" max="64" width="11.375" style="38" customWidth="1"/>
    <col min="65" max="65" width="12" style="6" customWidth="1"/>
    <col min="66" max="66" width="12.25" style="6" hidden="1" customWidth="1"/>
    <col min="67" max="67" width="11.375" style="6" customWidth="1"/>
    <col min="68" max="16384" width="11.375" style="6"/>
  </cols>
  <sheetData>
    <row r="1" spans="1:66" ht="67.5">
      <c r="A1" s="9" t="s">
        <v>441</v>
      </c>
      <c r="B1" s="9" t="s">
        <v>442</v>
      </c>
      <c r="C1" s="9" t="s">
        <v>438</v>
      </c>
      <c r="D1" s="9" t="s">
        <v>439</v>
      </c>
      <c r="E1" s="10" t="s">
        <v>435</v>
      </c>
      <c r="F1" s="11" t="s">
        <v>436</v>
      </c>
      <c r="G1" s="11" t="s">
        <v>437</v>
      </c>
      <c r="H1" s="12" t="s">
        <v>440</v>
      </c>
      <c r="J1" s="76" t="s">
        <v>680</v>
      </c>
      <c r="K1" s="99" t="s">
        <v>653</v>
      </c>
      <c r="L1" s="99" t="s">
        <v>654</v>
      </c>
      <c r="M1" s="99" t="s">
        <v>655</v>
      </c>
      <c r="N1" s="99" t="s">
        <v>656</v>
      </c>
      <c r="O1" s="99" t="s">
        <v>657</v>
      </c>
      <c r="P1" s="99" t="s">
        <v>658</v>
      </c>
      <c r="Q1" s="99" t="s">
        <v>659</v>
      </c>
      <c r="R1" s="99" t="s">
        <v>660</v>
      </c>
      <c r="S1" s="99" t="s">
        <v>661</v>
      </c>
      <c r="T1" s="99" t="s">
        <v>662</v>
      </c>
      <c r="U1" s="99" t="s">
        <v>663</v>
      </c>
      <c r="V1" s="99" t="s">
        <v>664</v>
      </c>
      <c r="W1" s="99" t="s">
        <v>665</v>
      </c>
      <c r="X1" s="99" t="s">
        <v>666</v>
      </c>
      <c r="Y1" s="99" t="s">
        <v>667</v>
      </c>
      <c r="Z1" s="99" t="s">
        <v>668</v>
      </c>
      <c r="AA1" s="13" t="s">
        <v>669</v>
      </c>
      <c r="AB1" s="99" t="s">
        <v>670</v>
      </c>
      <c r="AC1" s="99" t="s">
        <v>671</v>
      </c>
      <c r="AD1" s="99" t="s">
        <v>672</v>
      </c>
      <c r="AE1" s="99" t="s">
        <v>673</v>
      </c>
      <c r="AF1" s="99" t="s">
        <v>674</v>
      </c>
      <c r="AG1" s="99" t="s">
        <v>675</v>
      </c>
      <c r="AH1" s="99" t="s">
        <v>676</v>
      </c>
      <c r="AI1" s="99" t="s">
        <v>677</v>
      </c>
      <c r="AK1" s="14" t="s">
        <v>653</v>
      </c>
      <c r="AL1" s="14" t="s">
        <v>654</v>
      </c>
      <c r="AM1" s="14" t="s">
        <v>655</v>
      </c>
      <c r="AN1" s="14" t="s">
        <v>656</v>
      </c>
      <c r="AO1" s="14" t="s">
        <v>657</v>
      </c>
      <c r="AP1" s="14" t="s">
        <v>658</v>
      </c>
      <c r="AQ1" s="14" t="s">
        <v>659</v>
      </c>
      <c r="AR1" s="14" t="s">
        <v>660</v>
      </c>
      <c r="AS1" s="14" t="s">
        <v>661</v>
      </c>
      <c r="AT1" s="14" t="s">
        <v>662</v>
      </c>
      <c r="AU1" s="14" t="s">
        <v>663</v>
      </c>
      <c r="AV1" s="14" t="s">
        <v>664</v>
      </c>
      <c r="AW1" s="14" t="s">
        <v>665</v>
      </c>
      <c r="AX1" s="14" t="s">
        <v>666</v>
      </c>
      <c r="AY1" s="14" t="s">
        <v>667</v>
      </c>
      <c r="AZ1" s="14" t="s">
        <v>668</v>
      </c>
      <c r="BA1" s="14" t="s">
        <v>669</v>
      </c>
      <c r="BB1" s="14" t="s">
        <v>670</v>
      </c>
      <c r="BC1" s="14" t="s">
        <v>671</v>
      </c>
      <c r="BD1" s="14" t="s">
        <v>672</v>
      </c>
      <c r="BE1" s="14" t="s">
        <v>673</v>
      </c>
      <c r="BF1" s="14" t="s">
        <v>674</v>
      </c>
      <c r="BG1" s="14" t="s">
        <v>675</v>
      </c>
      <c r="BH1" s="14" t="s">
        <v>676</v>
      </c>
      <c r="BI1" s="14" t="s">
        <v>677</v>
      </c>
      <c r="BJ1" s="15" t="s">
        <v>441</v>
      </c>
      <c r="BK1" s="15" t="s">
        <v>441</v>
      </c>
      <c r="BL1" s="15" t="s">
        <v>442</v>
      </c>
      <c r="BM1" s="16"/>
    </row>
    <row r="2" spans="1:66" ht="45">
      <c r="A2" s="8" t="s">
        <v>443</v>
      </c>
      <c r="B2" s="17" t="s">
        <v>444</v>
      </c>
      <c r="C2" s="60">
        <v>1</v>
      </c>
      <c r="D2" s="18" t="s">
        <v>445</v>
      </c>
      <c r="E2" s="39">
        <v>7862.55</v>
      </c>
      <c r="F2" s="19">
        <f t="shared" ref="F2:F33" si="0">+E2*10%</f>
        <v>786.25500000000011</v>
      </c>
      <c r="G2" s="19">
        <f t="shared" ref="G2:G33" si="1">+F2*19%</f>
        <v>149.38845000000003</v>
      </c>
      <c r="H2" s="19">
        <f t="shared" ref="H2:H33" si="2">+E2+F2+G2</f>
        <v>8798.1934500000007</v>
      </c>
      <c r="J2" s="8">
        <f t="shared" ref="J2:J65" si="3">SUM(K2:AI2)</f>
        <v>71</v>
      </c>
      <c r="K2" s="8">
        <v>45</v>
      </c>
      <c r="L2" s="8">
        <v>1</v>
      </c>
      <c r="M2" s="8">
        <v>1</v>
      </c>
      <c r="N2" s="8"/>
      <c r="O2" s="8">
        <v>1</v>
      </c>
      <c r="P2" s="8"/>
      <c r="Q2" s="8">
        <v>3</v>
      </c>
      <c r="R2" s="8"/>
      <c r="S2" s="8">
        <v>2</v>
      </c>
      <c r="T2" s="8">
        <v>3</v>
      </c>
      <c r="U2" s="8">
        <v>3</v>
      </c>
      <c r="V2" s="8"/>
      <c r="W2" s="8"/>
      <c r="X2" s="8"/>
      <c r="Y2" s="8"/>
      <c r="Z2" s="8">
        <v>2</v>
      </c>
      <c r="AA2" s="8">
        <v>3</v>
      </c>
      <c r="AB2" s="8">
        <v>4</v>
      </c>
      <c r="AC2" s="8"/>
      <c r="AD2" s="8"/>
      <c r="AE2" s="8"/>
      <c r="AF2" s="8"/>
      <c r="AG2" s="8">
        <v>3</v>
      </c>
      <c r="AH2" s="8"/>
      <c r="AI2" s="8"/>
      <c r="AK2" s="20">
        <f>+ROUND(K2*$H2,0)</f>
        <v>395919</v>
      </c>
      <c r="AL2" s="20">
        <f t="shared" ref="AL2:BI2" si="4">+ROUND(L2*$H2,0)</f>
        <v>8798</v>
      </c>
      <c r="AM2" s="20">
        <f t="shared" si="4"/>
        <v>8798</v>
      </c>
      <c r="AN2" s="20">
        <f t="shared" si="4"/>
        <v>0</v>
      </c>
      <c r="AO2" s="20">
        <f t="shared" si="4"/>
        <v>8798</v>
      </c>
      <c r="AP2" s="20">
        <f t="shared" si="4"/>
        <v>0</v>
      </c>
      <c r="AQ2" s="20">
        <f t="shared" si="4"/>
        <v>26395</v>
      </c>
      <c r="AR2" s="20">
        <f t="shared" si="4"/>
        <v>0</v>
      </c>
      <c r="AS2" s="20">
        <f t="shared" si="4"/>
        <v>17596</v>
      </c>
      <c r="AT2" s="20">
        <f t="shared" si="4"/>
        <v>26395</v>
      </c>
      <c r="AU2" s="20">
        <f t="shared" si="4"/>
        <v>26395</v>
      </c>
      <c r="AV2" s="20">
        <f t="shared" si="4"/>
        <v>0</v>
      </c>
      <c r="AW2" s="20">
        <f t="shared" si="4"/>
        <v>0</v>
      </c>
      <c r="AX2" s="20">
        <f t="shared" si="4"/>
        <v>0</v>
      </c>
      <c r="AY2" s="20">
        <f t="shared" si="4"/>
        <v>0</v>
      </c>
      <c r="AZ2" s="20">
        <f t="shared" si="4"/>
        <v>17596</v>
      </c>
      <c r="BA2" s="20">
        <f t="shared" si="4"/>
        <v>26395</v>
      </c>
      <c r="BB2" s="20">
        <f t="shared" si="4"/>
        <v>35193</v>
      </c>
      <c r="BC2" s="20">
        <f t="shared" si="4"/>
        <v>0</v>
      </c>
      <c r="BD2" s="20">
        <f t="shared" si="4"/>
        <v>0</v>
      </c>
      <c r="BE2" s="20">
        <f t="shared" si="4"/>
        <v>0</v>
      </c>
      <c r="BF2" s="20">
        <f t="shared" si="4"/>
        <v>0</v>
      </c>
      <c r="BG2" s="20">
        <f t="shared" si="4"/>
        <v>26395</v>
      </c>
      <c r="BH2" s="20">
        <f t="shared" si="4"/>
        <v>0</v>
      </c>
      <c r="BI2" s="20">
        <f t="shared" si="4"/>
        <v>0</v>
      </c>
      <c r="BJ2" s="17" t="s">
        <v>899</v>
      </c>
      <c r="BK2" s="17" t="s">
        <v>443</v>
      </c>
      <c r="BL2" s="17" t="s">
        <v>444</v>
      </c>
      <c r="BM2" s="41">
        <f>+SUM(AK2:BI2)</f>
        <v>624673</v>
      </c>
      <c r="BN2" s="37">
        <f t="shared" ref="BN2:BN33" si="5">+ROUND((E2*J2),0)</f>
        <v>558241</v>
      </c>
    </row>
    <row r="3" spans="1:66" ht="45">
      <c r="A3" s="8" t="s">
        <v>446</v>
      </c>
      <c r="B3" s="21" t="s">
        <v>447</v>
      </c>
      <c r="C3" s="60">
        <v>5</v>
      </c>
      <c r="D3" s="18" t="s">
        <v>448</v>
      </c>
      <c r="E3" s="39">
        <v>1569.24</v>
      </c>
      <c r="F3" s="19">
        <f t="shared" si="0"/>
        <v>156.92400000000001</v>
      </c>
      <c r="G3" s="19">
        <f t="shared" si="1"/>
        <v>29.815560000000001</v>
      </c>
      <c r="H3" s="19">
        <f t="shared" si="2"/>
        <v>1755.97956</v>
      </c>
      <c r="J3" s="8">
        <f t="shared" si="3"/>
        <v>41</v>
      </c>
      <c r="K3" s="8">
        <v>10</v>
      </c>
      <c r="L3" s="8">
        <v>1</v>
      </c>
      <c r="M3" s="8">
        <v>1</v>
      </c>
      <c r="N3" s="8"/>
      <c r="O3" s="8">
        <v>1</v>
      </c>
      <c r="P3" s="8">
        <v>3</v>
      </c>
      <c r="Q3" s="8">
        <v>3</v>
      </c>
      <c r="R3" s="8"/>
      <c r="S3" s="8">
        <v>3</v>
      </c>
      <c r="T3" s="8">
        <v>3</v>
      </c>
      <c r="U3" s="8">
        <v>2</v>
      </c>
      <c r="V3" s="8"/>
      <c r="W3" s="8">
        <v>3</v>
      </c>
      <c r="X3" s="8"/>
      <c r="Y3" s="8"/>
      <c r="Z3" s="8"/>
      <c r="AA3" s="8">
        <v>3</v>
      </c>
      <c r="AB3" s="8"/>
      <c r="AC3" s="8"/>
      <c r="AD3" s="8">
        <v>2</v>
      </c>
      <c r="AE3" s="8"/>
      <c r="AF3" s="8"/>
      <c r="AG3" s="8">
        <v>3</v>
      </c>
      <c r="AH3" s="8"/>
      <c r="AI3" s="8">
        <v>3</v>
      </c>
      <c r="AK3" s="20">
        <f t="shared" ref="AK3:AK66" si="6">+ROUND(K3*$H3,0)</f>
        <v>17560</v>
      </c>
      <c r="AL3" s="20">
        <f t="shared" ref="AL3:AL66" si="7">+ROUND(L3*$H3,0)</f>
        <v>1756</v>
      </c>
      <c r="AM3" s="20">
        <f t="shared" ref="AM3:AM66" si="8">+ROUND(M3*$H3,0)</f>
        <v>1756</v>
      </c>
      <c r="AN3" s="20">
        <f t="shared" ref="AN3:AN66" si="9">+ROUND(N3*$H3,0)</f>
        <v>0</v>
      </c>
      <c r="AO3" s="20">
        <f t="shared" ref="AO3:AO66" si="10">+ROUND(O3*$H3,0)</f>
        <v>1756</v>
      </c>
      <c r="AP3" s="20">
        <f t="shared" ref="AP3:AP66" si="11">+ROUND(P3*$H3,0)</f>
        <v>5268</v>
      </c>
      <c r="AQ3" s="20">
        <f t="shared" ref="AQ3:AQ66" si="12">+ROUND(Q3*$H3,0)</f>
        <v>5268</v>
      </c>
      <c r="AR3" s="20">
        <f t="shared" ref="AR3:AR66" si="13">+ROUND(R3*$H3,0)</f>
        <v>0</v>
      </c>
      <c r="AS3" s="20">
        <f t="shared" ref="AS3:AS66" si="14">+ROUND(S3*$H3,0)</f>
        <v>5268</v>
      </c>
      <c r="AT3" s="20">
        <f t="shared" ref="AT3:AT66" si="15">+ROUND(T3*$H3,0)</f>
        <v>5268</v>
      </c>
      <c r="AU3" s="20">
        <f t="shared" ref="AU3:AU66" si="16">+ROUND(U3*$H3,0)</f>
        <v>3512</v>
      </c>
      <c r="AV3" s="20">
        <f t="shared" ref="AV3:AV66" si="17">+ROUND(V3*$H3,0)</f>
        <v>0</v>
      </c>
      <c r="AW3" s="20">
        <f t="shared" ref="AW3:AW66" si="18">+ROUND(W3*$H3,0)</f>
        <v>5268</v>
      </c>
      <c r="AX3" s="20">
        <f t="shared" ref="AX3:AX66" si="19">+ROUND(X3*$H3,0)</f>
        <v>0</v>
      </c>
      <c r="AY3" s="20">
        <f t="shared" ref="AY3:AY66" si="20">+ROUND(Y3*$H3,0)</f>
        <v>0</v>
      </c>
      <c r="AZ3" s="20">
        <f t="shared" ref="AZ3:AZ66" si="21">+ROUND(Z3*$H3,0)</f>
        <v>0</v>
      </c>
      <c r="BA3" s="20">
        <f t="shared" ref="BA3:BA66" si="22">+ROUND(AA3*$H3,0)</f>
        <v>5268</v>
      </c>
      <c r="BB3" s="20">
        <f t="shared" ref="BB3:BB66" si="23">+ROUND(AB3*$H3,0)</f>
        <v>0</v>
      </c>
      <c r="BC3" s="20">
        <f t="shared" ref="BC3:BC66" si="24">+ROUND(AC3*$H3,0)</f>
        <v>0</v>
      </c>
      <c r="BD3" s="20">
        <f t="shared" ref="BD3:BD66" si="25">+ROUND(AD3*$H3,0)</f>
        <v>3512</v>
      </c>
      <c r="BE3" s="20">
        <f t="shared" ref="BE3:BE66" si="26">+ROUND(AE3*$H3,0)</f>
        <v>0</v>
      </c>
      <c r="BF3" s="20">
        <f t="shared" ref="BF3:BF66" si="27">+ROUND(AF3*$H3,0)</f>
        <v>0</v>
      </c>
      <c r="BG3" s="20">
        <f t="shared" ref="BG3:BG66" si="28">+ROUND(AG3*$H3,0)</f>
        <v>5268</v>
      </c>
      <c r="BH3" s="20">
        <f t="shared" ref="BH3:BH66" si="29">+ROUND(AH3*$H3,0)</f>
        <v>0</v>
      </c>
      <c r="BI3" s="20">
        <f t="shared" ref="BI3:BI66" si="30">+ROUND(AI3*$H3,0)</f>
        <v>5268</v>
      </c>
      <c r="BJ3" s="21" t="s">
        <v>900</v>
      </c>
      <c r="BK3" s="17" t="s">
        <v>446</v>
      </c>
      <c r="BL3" s="21" t="s">
        <v>447</v>
      </c>
      <c r="BM3" s="41">
        <f t="shared" ref="BM3:BM66" si="31">+SUM(AK3:BI3)</f>
        <v>71996</v>
      </c>
      <c r="BN3" s="37">
        <f t="shared" si="5"/>
        <v>64339</v>
      </c>
    </row>
    <row r="4" spans="1:66" ht="45">
      <c r="A4" s="8" t="s">
        <v>449</v>
      </c>
      <c r="B4" s="21" t="s">
        <v>450</v>
      </c>
      <c r="C4" s="60">
        <v>7</v>
      </c>
      <c r="D4" s="18" t="s">
        <v>451</v>
      </c>
      <c r="E4" s="39">
        <v>2142.63</v>
      </c>
      <c r="F4" s="19">
        <f t="shared" si="0"/>
        <v>214.26300000000003</v>
      </c>
      <c r="G4" s="19">
        <f t="shared" si="1"/>
        <v>40.709970000000006</v>
      </c>
      <c r="H4" s="19">
        <f t="shared" si="2"/>
        <v>2397.6029699999999</v>
      </c>
      <c r="J4" s="8">
        <f t="shared" si="3"/>
        <v>17</v>
      </c>
      <c r="K4" s="8">
        <v>5</v>
      </c>
      <c r="L4" s="8">
        <v>1</v>
      </c>
      <c r="M4" s="8"/>
      <c r="N4" s="8"/>
      <c r="O4" s="8"/>
      <c r="P4" s="8"/>
      <c r="Q4" s="8"/>
      <c r="R4" s="8"/>
      <c r="S4" s="8"/>
      <c r="T4" s="8">
        <v>3</v>
      </c>
      <c r="U4" s="8"/>
      <c r="V4" s="8">
        <v>3</v>
      </c>
      <c r="W4" s="8">
        <v>2</v>
      </c>
      <c r="X4" s="8"/>
      <c r="Y4" s="8"/>
      <c r="Z4" s="8"/>
      <c r="AA4" s="8">
        <v>3</v>
      </c>
      <c r="AB4" s="8"/>
      <c r="AC4" s="8"/>
      <c r="AD4" s="8"/>
      <c r="AE4" s="8"/>
      <c r="AF4" s="8"/>
      <c r="AG4" s="8"/>
      <c r="AH4" s="8"/>
      <c r="AI4" s="8"/>
      <c r="AK4" s="20">
        <f t="shared" si="6"/>
        <v>11988</v>
      </c>
      <c r="AL4" s="20">
        <f t="shared" si="7"/>
        <v>2398</v>
      </c>
      <c r="AM4" s="20">
        <f t="shared" si="8"/>
        <v>0</v>
      </c>
      <c r="AN4" s="20">
        <f t="shared" si="9"/>
        <v>0</v>
      </c>
      <c r="AO4" s="20">
        <f t="shared" si="10"/>
        <v>0</v>
      </c>
      <c r="AP4" s="20">
        <f t="shared" si="11"/>
        <v>0</v>
      </c>
      <c r="AQ4" s="20">
        <f t="shared" si="12"/>
        <v>0</v>
      </c>
      <c r="AR4" s="20">
        <f t="shared" si="13"/>
        <v>0</v>
      </c>
      <c r="AS4" s="20">
        <f t="shared" si="14"/>
        <v>0</v>
      </c>
      <c r="AT4" s="20">
        <f t="shared" si="15"/>
        <v>7193</v>
      </c>
      <c r="AU4" s="20">
        <f t="shared" si="16"/>
        <v>0</v>
      </c>
      <c r="AV4" s="20">
        <f t="shared" si="17"/>
        <v>7193</v>
      </c>
      <c r="AW4" s="20">
        <f t="shared" si="18"/>
        <v>4795</v>
      </c>
      <c r="AX4" s="20">
        <f t="shared" si="19"/>
        <v>0</v>
      </c>
      <c r="AY4" s="20">
        <f t="shared" si="20"/>
        <v>0</v>
      </c>
      <c r="AZ4" s="20">
        <f t="shared" si="21"/>
        <v>0</v>
      </c>
      <c r="BA4" s="20">
        <f t="shared" si="22"/>
        <v>7193</v>
      </c>
      <c r="BB4" s="20">
        <f t="shared" si="23"/>
        <v>0</v>
      </c>
      <c r="BC4" s="20">
        <f t="shared" si="24"/>
        <v>0</v>
      </c>
      <c r="BD4" s="20">
        <f t="shared" si="25"/>
        <v>0</v>
      </c>
      <c r="BE4" s="20">
        <f t="shared" si="26"/>
        <v>0</v>
      </c>
      <c r="BF4" s="20">
        <f t="shared" si="27"/>
        <v>0</v>
      </c>
      <c r="BG4" s="20">
        <f t="shared" si="28"/>
        <v>0</v>
      </c>
      <c r="BH4" s="20">
        <f t="shared" si="29"/>
        <v>0</v>
      </c>
      <c r="BI4" s="20">
        <f t="shared" si="30"/>
        <v>0</v>
      </c>
      <c r="BJ4" s="21" t="s">
        <v>901</v>
      </c>
      <c r="BK4" s="17" t="s">
        <v>449</v>
      </c>
      <c r="BL4" s="21" t="s">
        <v>450</v>
      </c>
      <c r="BM4" s="41">
        <f t="shared" si="31"/>
        <v>40760</v>
      </c>
      <c r="BN4" s="37">
        <f t="shared" si="5"/>
        <v>36425</v>
      </c>
    </row>
    <row r="5" spans="1:66" ht="45">
      <c r="A5" s="8" t="s">
        <v>452</v>
      </c>
      <c r="B5" s="17" t="s">
        <v>453</v>
      </c>
      <c r="C5" s="60">
        <v>11</v>
      </c>
      <c r="D5" s="18" t="s">
        <v>454</v>
      </c>
      <c r="E5" s="39">
        <v>1251.04</v>
      </c>
      <c r="F5" s="19">
        <f t="shared" si="0"/>
        <v>125.104</v>
      </c>
      <c r="G5" s="19">
        <f t="shared" si="1"/>
        <v>23.769760000000002</v>
      </c>
      <c r="H5" s="19">
        <f t="shared" si="2"/>
        <v>1399.9137599999999</v>
      </c>
      <c r="J5" s="8">
        <f t="shared" si="3"/>
        <v>71</v>
      </c>
      <c r="K5" s="8">
        <v>50</v>
      </c>
      <c r="L5" s="8">
        <v>3</v>
      </c>
      <c r="M5" s="8">
        <v>1</v>
      </c>
      <c r="N5" s="8"/>
      <c r="O5" s="8"/>
      <c r="P5" s="8"/>
      <c r="Q5" s="8">
        <v>3</v>
      </c>
      <c r="R5" s="8"/>
      <c r="S5" s="8">
        <v>3</v>
      </c>
      <c r="T5" s="8">
        <v>3</v>
      </c>
      <c r="U5" s="8">
        <v>3</v>
      </c>
      <c r="V5" s="8"/>
      <c r="W5" s="8"/>
      <c r="X5" s="8"/>
      <c r="Y5" s="8"/>
      <c r="Z5" s="8"/>
      <c r="AA5" s="8">
        <v>3</v>
      </c>
      <c r="AB5" s="8"/>
      <c r="AC5" s="8"/>
      <c r="AD5" s="8"/>
      <c r="AE5" s="8"/>
      <c r="AF5" s="8"/>
      <c r="AG5" s="8">
        <v>2</v>
      </c>
      <c r="AH5" s="8"/>
      <c r="AI5" s="8"/>
      <c r="AK5" s="20">
        <f t="shared" si="6"/>
        <v>69996</v>
      </c>
      <c r="AL5" s="20">
        <f t="shared" si="7"/>
        <v>4200</v>
      </c>
      <c r="AM5" s="20">
        <f t="shared" si="8"/>
        <v>1400</v>
      </c>
      <c r="AN5" s="20">
        <f t="shared" si="9"/>
        <v>0</v>
      </c>
      <c r="AO5" s="20">
        <f t="shared" si="10"/>
        <v>0</v>
      </c>
      <c r="AP5" s="20">
        <f t="shared" si="11"/>
        <v>0</v>
      </c>
      <c r="AQ5" s="20">
        <f t="shared" si="12"/>
        <v>4200</v>
      </c>
      <c r="AR5" s="20">
        <f t="shared" si="13"/>
        <v>0</v>
      </c>
      <c r="AS5" s="20">
        <f t="shared" si="14"/>
        <v>4200</v>
      </c>
      <c r="AT5" s="20">
        <f t="shared" si="15"/>
        <v>4200</v>
      </c>
      <c r="AU5" s="20">
        <f t="shared" si="16"/>
        <v>4200</v>
      </c>
      <c r="AV5" s="20">
        <f t="shared" si="17"/>
        <v>0</v>
      </c>
      <c r="AW5" s="20">
        <f t="shared" si="18"/>
        <v>0</v>
      </c>
      <c r="AX5" s="20">
        <f t="shared" si="19"/>
        <v>0</v>
      </c>
      <c r="AY5" s="20">
        <f t="shared" si="20"/>
        <v>0</v>
      </c>
      <c r="AZ5" s="20">
        <f t="shared" si="21"/>
        <v>0</v>
      </c>
      <c r="BA5" s="20">
        <f t="shared" si="22"/>
        <v>4200</v>
      </c>
      <c r="BB5" s="20">
        <f t="shared" si="23"/>
        <v>0</v>
      </c>
      <c r="BC5" s="20">
        <f t="shared" si="24"/>
        <v>0</v>
      </c>
      <c r="BD5" s="20">
        <f t="shared" si="25"/>
        <v>0</v>
      </c>
      <c r="BE5" s="20">
        <f t="shared" si="26"/>
        <v>0</v>
      </c>
      <c r="BF5" s="20">
        <f t="shared" si="27"/>
        <v>0</v>
      </c>
      <c r="BG5" s="20">
        <f t="shared" si="28"/>
        <v>2800</v>
      </c>
      <c r="BH5" s="20">
        <f t="shared" si="29"/>
        <v>0</v>
      </c>
      <c r="BI5" s="20">
        <f t="shared" si="30"/>
        <v>0</v>
      </c>
      <c r="BJ5" s="17" t="s">
        <v>902</v>
      </c>
      <c r="BK5" s="17" t="s">
        <v>452</v>
      </c>
      <c r="BL5" s="17" t="s">
        <v>453</v>
      </c>
      <c r="BM5" s="41">
        <f t="shared" si="31"/>
        <v>99396</v>
      </c>
      <c r="BN5" s="37">
        <f t="shared" si="5"/>
        <v>88824</v>
      </c>
    </row>
    <row r="6" spans="1:66" ht="33.75">
      <c r="A6" s="8" t="s">
        <v>455</v>
      </c>
      <c r="B6" s="22" t="s">
        <v>456</v>
      </c>
      <c r="C6" s="60">
        <v>15</v>
      </c>
      <c r="D6" s="18" t="s">
        <v>457</v>
      </c>
      <c r="E6" s="39">
        <v>4566.13</v>
      </c>
      <c r="F6" s="19">
        <f t="shared" si="0"/>
        <v>456.61300000000006</v>
      </c>
      <c r="G6" s="19">
        <f t="shared" si="1"/>
        <v>86.756470000000007</v>
      </c>
      <c r="H6" s="19">
        <f t="shared" si="2"/>
        <v>5109.4994700000007</v>
      </c>
      <c r="J6" s="8">
        <f t="shared" si="3"/>
        <v>42</v>
      </c>
      <c r="K6" s="8">
        <v>18</v>
      </c>
      <c r="L6" s="8"/>
      <c r="M6" s="8">
        <v>1</v>
      </c>
      <c r="N6" s="8"/>
      <c r="O6" s="8"/>
      <c r="P6" s="8"/>
      <c r="Q6" s="8"/>
      <c r="R6" s="8"/>
      <c r="S6" s="8"/>
      <c r="T6" s="8"/>
      <c r="U6" s="8">
        <v>8</v>
      </c>
      <c r="V6" s="8"/>
      <c r="W6" s="8">
        <v>4</v>
      </c>
      <c r="X6" s="8"/>
      <c r="Y6" s="8">
        <v>3</v>
      </c>
      <c r="Z6" s="8"/>
      <c r="AA6" s="8">
        <v>4</v>
      </c>
      <c r="AB6" s="8">
        <v>2</v>
      </c>
      <c r="AC6" s="8"/>
      <c r="AD6" s="8"/>
      <c r="AE6" s="8"/>
      <c r="AF6" s="8"/>
      <c r="AG6" s="8">
        <v>2</v>
      </c>
      <c r="AH6" s="8"/>
      <c r="AI6" s="8"/>
      <c r="AK6" s="20">
        <f t="shared" si="6"/>
        <v>91971</v>
      </c>
      <c r="AL6" s="20">
        <f t="shared" si="7"/>
        <v>0</v>
      </c>
      <c r="AM6" s="20">
        <f t="shared" si="8"/>
        <v>5109</v>
      </c>
      <c r="AN6" s="20">
        <f t="shared" si="9"/>
        <v>0</v>
      </c>
      <c r="AO6" s="20">
        <f t="shared" si="10"/>
        <v>0</v>
      </c>
      <c r="AP6" s="20">
        <f t="shared" si="11"/>
        <v>0</v>
      </c>
      <c r="AQ6" s="20">
        <f t="shared" si="12"/>
        <v>0</v>
      </c>
      <c r="AR6" s="20">
        <f t="shared" si="13"/>
        <v>0</v>
      </c>
      <c r="AS6" s="20">
        <f t="shared" si="14"/>
        <v>0</v>
      </c>
      <c r="AT6" s="20">
        <f t="shared" si="15"/>
        <v>0</v>
      </c>
      <c r="AU6" s="20">
        <f t="shared" si="16"/>
        <v>40876</v>
      </c>
      <c r="AV6" s="20">
        <f t="shared" si="17"/>
        <v>0</v>
      </c>
      <c r="AW6" s="20">
        <f t="shared" si="18"/>
        <v>20438</v>
      </c>
      <c r="AX6" s="20">
        <f t="shared" si="19"/>
        <v>0</v>
      </c>
      <c r="AY6" s="20">
        <f t="shared" si="20"/>
        <v>15328</v>
      </c>
      <c r="AZ6" s="20">
        <f t="shared" si="21"/>
        <v>0</v>
      </c>
      <c r="BA6" s="20">
        <f t="shared" si="22"/>
        <v>20438</v>
      </c>
      <c r="BB6" s="20">
        <f t="shared" si="23"/>
        <v>10219</v>
      </c>
      <c r="BC6" s="20">
        <f t="shared" si="24"/>
        <v>0</v>
      </c>
      <c r="BD6" s="20">
        <f t="shared" si="25"/>
        <v>0</v>
      </c>
      <c r="BE6" s="20">
        <f t="shared" si="26"/>
        <v>0</v>
      </c>
      <c r="BF6" s="20">
        <f t="shared" si="27"/>
        <v>0</v>
      </c>
      <c r="BG6" s="20">
        <f t="shared" si="28"/>
        <v>10219</v>
      </c>
      <c r="BH6" s="20">
        <f t="shared" si="29"/>
        <v>0</v>
      </c>
      <c r="BI6" s="20">
        <f t="shared" si="30"/>
        <v>0</v>
      </c>
      <c r="BJ6" s="23" t="s">
        <v>903</v>
      </c>
      <c r="BK6" s="17" t="s">
        <v>455</v>
      </c>
      <c r="BL6" s="23" t="s">
        <v>456</v>
      </c>
      <c r="BM6" s="41">
        <f t="shared" si="31"/>
        <v>214598</v>
      </c>
      <c r="BN6" s="37">
        <f t="shared" si="5"/>
        <v>191777</v>
      </c>
    </row>
    <row r="7" spans="1:66" ht="33.75">
      <c r="A7" s="8" t="s">
        <v>458</v>
      </c>
      <c r="B7" s="8" t="s">
        <v>459</v>
      </c>
      <c r="C7" s="60">
        <v>19</v>
      </c>
      <c r="D7" s="18" t="s">
        <v>460</v>
      </c>
      <c r="E7" s="39">
        <v>5828.06</v>
      </c>
      <c r="F7" s="19">
        <f t="shared" si="0"/>
        <v>582.80600000000004</v>
      </c>
      <c r="G7" s="19">
        <f t="shared" si="1"/>
        <v>110.73314000000001</v>
      </c>
      <c r="H7" s="19">
        <f t="shared" si="2"/>
        <v>6521.5991400000003</v>
      </c>
      <c r="J7" s="8">
        <f t="shared" si="3"/>
        <v>60</v>
      </c>
      <c r="K7" s="8">
        <v>45</v>
      </c>
      <c r="L7" s="8">
        <v>1</v>
      </c>
      <c r="M7" s="8">
        <v>1</v>
      </c>
      <c r="N7" s="8"/>
      <c r="O7" s="8"/>
      <c r="P7" s="8"/>
      <c r="Q7" s="8"/>
      <c r="R7" s="8"/>
      <c r="S7" s="8">
        <v>3</v>
      </c>
      <c r="T7" s="8"/>
      <c r="U7" s="8"/>
      <c r="V7" s="8"/>
      <c r="W7" s="8"/>
      <c r="X7" s="8"/>
      <c r="Y7" s="8"/>
      <c r="Z7" s="8">
        <v>3</v>
      </c>
      <c r="AA7" s="8">
        <v>3</v>
      </c>
      <c r="AB7" s="8">
        <v>4</v>
      </c>
      <c r="AC7" s="8"/>
      <c r="AD7" s="8"/>
      <c r="AE7" s="8"/>
      <c r="AF7" s="8"/>
      <c r="AG7" s="8"/>
      <c r="AH7" s="8"/>
      <c r="AI7" s="8"/>
      <c r="AK7" s="20">
        <f t="shared" si="6"/>
        <v>293472</v>
      </c>
      <c r="AL7" s="20">
        <f t="shared" si="7"/>
        <v>6522</v>
      </c>
      <c r="AM7" s="20">
        <f t="shared" si="8"/>
        <v>6522</v>
      </c>
      <c r="AN7" s="20">
        <f t="shared" si="9"/>
        <v>0</v>
      </c>
      <c r="AO7" s="20">
        <f t="shared" si="10"/>
        <v>0</v>
      </c>
      <c r="AP7" s="20">
        <f t="shared" si="11"/>
        <v>0</v>
      </c>
      <c r="AQ7" s="20">
        <f t="shared" si="12"/>
        <v>0</v>
      </c>
      <c r="AR7" s="20">
        <f t="shared" si="13"/>
        <v>0</v>
      </c>
      <c r="AS7" s="20">
        <f t="shared" si="14"/>
        <v>19565</v>
      </c>
      <c r="AT7" s="20">
        <f t="shared" si="15"/>
        <v>0</v>
      </c>
      <c r="AU7" s="20">
        <f t="shared" si="16"/>
        <v>0</v>
      </c>
      <c r="AV7" s="20">
        <f t="shared" si="17"/>
        <v>0</v>
      </c>
      <c r="AW7" s="20">
        <f t="shared" si="18"/>
        <v>0</v>
      </c>
      <c r="AX7" s="20">
        <f t="shared" si="19"/>
        <v>0</v>
      </c>
      <c r="AY7" s="20">
        <f t="shared" si="20"/>
        <v>0</v>
      </c>
      <c r="AZ7" s="20">
        <f t="shared" si="21"/>
        <v>19565</v>
      </c>
      <c r="BA7" s="20">
        <f t="shared" si="22"/>
        <v>19565</v>
      </c>
      <c r="BB7" s="20">
        <f t="shared" si="23"/>
        <v>26086</v>
      </c>
      <c r="BC7" s="20">
        <f t="shared" si="24"/>
        <v>0</v>
      </c>
      <c r="BD7" s="20">
        <f t="shared" si="25"/>
        <v>0</v>
      </c>
      <c r="BE7" s="20">
        <f t="shared" si="26"/>
        <v>0</v>
      </c>
      <c r="BF7" s="20">
        <f t="shared" si="27"/>
        <v>0</v>
      </c>
      <c r="BG7" s="20">
        <f t="shared" si="28"/>
        <v>0</v>
      </c>
      <c r="BH7" s="20">
        <f t="shared" si="29"/>
        <v>0</v>
      </c>
      <c r="BI7" s="20">
        <f t="shared" si="30"/>
        <v>0</v>
      </c>
      <c r="BJ7" s="17" t="s">
        <v>904</v>
      </c>
      <c r="BK7" s="17" t="s">
        <v>458</v>
      </c>
      <c r="BL7" s="17" t="s">
        <v>459</v>
      </c>
      <c r="BM7" s="41">
        <f t="shared" si="31"/>
        <v>391297</v>
      </c>
      <c r="BN7" s="37">
        <f t="shared" si="5"/>
        <v>349684</v>
      </c>
    </row>
    <row r="8" spans="1:66" ht="45">
      <c r="A8" s="8" t="s">
        <v>461</v>
      </c>
      <c r="B8" s="8" t="s">
        <v>462</v>
      </c>
      <c r="C8" s="60">
        <v>21</v>
      </c>
      <c r="D8" s="18" t="s">
        <v>463</v>
      </c>
      <c r="E8" s="39">
        <v>3557.83</v>
      </c>
      <c r="F8" s="19">
        <f t="shared" si="0"/>
        <v>355.78300000000002</v>
      </c>
      <c r="G8" s="19">
        <f t="shared" si="1"/>
        <v>67.598770000000002</v>
      </c>
      <c r="H8" s="19">
        <f t="shared" si="2"/>
        <v>3981.2117699999999</v>
      </c>
      <c r="J8" s="8">
        <f t="shared" si="3"/>
        <v>28</v>
      </c>
      <c r="K8" s="8">
        <v>5</v>
      </c>
      <c r="L8" s="8"/>
      <c r="M8" s="8"/>
      <c r="N8" s="8"/>
      <c r="O8" s="8"/>
      <c r="P8" s="8"/>
      <c r="Q8" s="8">
        <v>3</v>
      </c>
      <c r="R8" s="8"/>
      <c r="S8" s="8">
        <v>3</v>
      </c>
      <c r="T8" s="8">
        <v>3</v>
      </c>
      <c r="U8" s="8"/>
      <c r="V8" s="8">
        <v>3</v>
      </c>
      <c r="W8" s="8">
        <v>3</v>
      </c>
      <c r="X8" s="8"/>
      <c r="Y8" s="8"/>
      <c r="Z8" s="8"/>
      <c r="AA8" s="8">
        <v>3</v>
      </c>
      <c r="AB8" s="8">
        <v>3</v>
      </c>
      <c r="AC8" s="8"/>
      <c r="AD8" s="8"/>
      <c r="AE8" s="8"/>
      <c r="AF8" s="8"/>
      <c r="AG8" s="8">
        <v>2</v>
      </c>
      <c r="AH8" s="8"/>
      <c r="AI8" s="8"/>
      <c r="AK8" s="20">
        <f t="shared" si="6"/>
        <v>19906</v>
      </c>
      <c r="AL8" s="20">
        <f t="shared" si="7"/>
        <v>0</v>
      </c>
      <c r="AM8" s="20">
        <f t="shared" si="8"/>
        <v>0</v>
      </c>
      <c r="AN8" s="20">
        <f t="shared" si="9"/>
        <v>0</v>
      </c>
      <c r="AO8" s="20">
        <f t="shared" si="10"/>
        <v>0</v>
      </c>
      <c r="AP8" s="20">
        <f t="shared" si="11"/>
        <v>0</v>
      </c>
      <c r="AQ8" s="20">
        <f t="shared" si="12"/>
        <v>11944</v>
      </c>
      <c r="AR8" s="20">
        <f t="shared" si="13"/>
        <v>0</v>
      </c>
      <c r="AS8" s="20">
        <f t="shared" si="14"/>
        <v>11944</v>
      </c>
      <c r="AT8" s="20">
        <f t="shared" si="15"/>
        <v>11944</v>
      </c>
      <c r="AU8" s="20">
        <f t="shared" si="16"/>
        <v>0</v>
      </c>
      <c r="AV8" s="20">
        <f t="shared" si="17"/>
        <v>11944</v>
      </c>
      <c r="AW8" s="20">
        <f t="shared" si="18"/>
        <v>11944</v>
      </c>
      <c r="AX8" s="20">
        <f t="shared" si="19"/>
        <v>0</v>
      </c>
      <c r="AY8" s="20">
        <f t="shared" si="20"/>
        <v>0</v>
      </c>
      <c r="AZ8" s="20">
        <f t="shared" si="21"/>
        <v>0</v>
      </c>
      <c r="BA8" s="20">
        <f t="shared" si="22"/>
        <v>11944</v>
      </c>
      <c r="BB8" s="20">
        <f t="shared" si="23"/>
        <v>11944</v>
      </c>
      <c r="BC8" s="20">
        <f t="shared" si="24"/>
        <v>0</v>
      </c>
      <c r="BD8" s="20">
        <f t="shared" si="25"/>
        <v>0</v>
      </c>
      <c r="BE8" s="20">
        <f t="shared" si="26"/>
        <v>0</v>
      </c>
      <c r="BF8" s="20">
        <f t="shared" si="27"/>
        <v>0</v>
      </c>
      <c r="BG8" s="20">
        <f t="shared" si="28"/>
        <v>7962</v>
      </c>
      <c r="BH8" s="20">
        <f t="shared" si="29"/>
        <v>0</v>
      </c>
      <c r="BI8" s="20">
        <f t="shared" si="30"/>
        <v>0</v>
      </c>
      <c r="BJ8" s="17" t="s">
        <v>905</v>
      </c>
      <c r="BK8" s="17" t="s">
        <v>461</v>
      </c>
      <c r="BL8" s="17" t="s">
        <v>462</v>
      </c>
      <c r="BM8" s="41">
        <f t="shared" si="31"/>
        <v>111476</v>
      </c>
      <c r="BN8" s="37">
        <f t="shared" si="5"/>
        <v>99619</v>
      </c>
    </row>
    <row r="9" spans="1:66" ht="45">
      <c r="A9" s="8" t="s">
        <v>455</v>
      </c>
      <c r="B9" s="22" t="s">
        <v>456</v>
      </c>
      <c r="C9" s="60">
        <v>25</v>
      </c>
      <c r="D9" s="18" t="s">
        <v>464</v>
      </c>
      <c r="E9" s="39">
        <v>4171.68</v>
      </c>
      <c r="F9" s="19">
        <f t="shared" si="0"/>
        <v>417.16800000000006</v>
      </c>
      <c r="G9" s="19">
        <f t="shared" si="1"/>
        <v>79.261920000000018</v>
      </c>
      <c r="H9" s="19">
        <f t="shared" si="2"/>
        <v>4668.1099199999999</v>
      </c>
      <c r="J9" s="8">
        <f t="shared" si="3"/>
        <v>93</v>
      </c>
      <c r="K9" s="8">
        <v>45</v>
      </c>
      <c r="L9" s="8">
        <v>1</v>
      </c>
      <c r="M9" s="8">
        <v>1</v>
      </c>
      <c r="N9" s="8"/>
      <c r="O9" s="8"/>
      <c r="P9" s="8"/>
      <c r="Q9" s="8">
        <v>8</v>
      </c>
      <c r="R9" s="8"/>
      <c r="S9" s="8">
        <v>8</v>
      </c>
      <c r="T9" s="8"/>
      <c r="U9" s="8"/>
      <c r="V9" s="8">
        <v>8</v>
      </c>
      <c r="W9" s="8">
        <v>4</v>
      </c>
      <c r="X9" s="8"/>
      <c r="Y9" s="8"/>
      <c r="Z9" s="8">
        <v>8</v>
      </c>
      <c r="AA9" s="8">
        <v>4</v>
      </c>
      <c r="AB9" s="8">
        <v>2</v>
      </c>
      <c r="AC9" s="8"/>
      <c r="AD9" s="8">
        <v>4</v>
      </c>
      <c r="AE9" s="8"/>
      <c r="AF9" s="8"/>
      <c r="AG9" s="8"/>
      <c r="AH9" s="8"/>
      <c r="AI9" s="8"/>
      <c r="AK9" s="20">
        <f t="shared" si="6"/>
        <v>210065</v>
      </c>
      <c r="AL9" s="20">
        <f t="shared" si="7"/>
        <v>4668</v>
      </c>
      <c r="AM9" s="20">
        <f t="shared" si="8"/>
        <v>4668</v>
      </c>
      <c r="AN9" s="20">
        <f t="shared" si="9"/>
        <v>0</v>
      </c>
      <c r="AO9" s="20">
        <f t="shared" si="10"/>
        <v>0</v>
      </c>
      <c r="AP9" s="20">
        <f t="shared" si="11"/>
        <v>0</v>
      </c>
      <c r="AQ9" s="20">
        <f t="shared" si="12"/>
        <v>37345</v>
      </c>
      <c r="AR9" s="20">
        <f t="shared" si="13"/>
        <v>0</v>
      </c>
      <c r="AS9" s="20">
        <f t="shared" si="14"/>
        <v>37345</v>
      </c>
      <c r="AT9" s="20">
        <f t="shared" si="15"/>
        <v>0</v>
      </c>
      <c r="AU9" s="20">
        <f t="shared" si="16"/>
        <v>0</v>
      </c>
      <c r="AV9" s="20">
        <f t="shared" si="17"/>
        <v>37345</v>
      </c>
      <c r="AW9" s="20">
        <f t="shared" si="18"/>
        <v>18672</v>
      </c>
      <c r="AX9" s="20">
        <f t="shared" si="19"/>
        <v>0</v>
      </c>
      <c r="AY9" s="20">
        <f t="shared" si="20"/>
        <v>0</v>
      </c>
      <c r="AZ9" s="20">
        <f t="shared" si="21"/>
        <v>37345</v>
      </c>
      <c r="BA9" s="20">
        <f t="shared" si="22"/>
        <v>18672</v>
      </c>
      <c r="BB9" s="20">
        <f t="shared" si="23"/>
        <v>9336</v>
      </c>
      <c r="BC9" s="20">
        <f t="shared" si="24"/>
        <v>0</v>
      </c>
      <c r="BD9" s="20">
        <f t="shared" si="25"/>
        <v>18672</v>
      </c>
      <c r="BE9" s="20">
        <f t="shared" si="26"/>
        <v>0</v>
      </c>
      <c r="BF9" s="20">
        <f t="shared" si="27"/>
        <v>0</v>
      </c>
      <c r="BG9" s="20">
        <f t="shared" si="28"/>
        <v>0</v>
      </c>
      <c r="BH9" s="20">
        <f t="shared" si="29"/>
        <v>0</v>
      </c>
      <c r="BI9" s="20">
        <f t="shared" si="30"/>
        <v>0</v>
      </c>
      <c r="BJ9" s="23" t="s">
        <v>903</v>
      </c>
      <c r="BK9" s="17" t="s">
        <v>455</v>
      </c>
      <c r="BL9" s="23" t="s">
        <v>456</v>
      </c>
      <c r="BM9" s="41">
        <f t="shared" si="31"/>
        <v>434133</v>
      </c>
      <c r="BN9" s="37">
        <f t="shared" si="5"/>
        <v>387966</v>
      </c>
    </row>
    <row r="10" spans="1:66" ht="33.75">
      <c r="A10" s="8" t="s">
        <v>455</v>
      </c>
      <c r="B10" s="22" t="s">
        <v>456</v>
      </c>
      <c r="C10" s="60">
        <v>26</v>
      </c>
      <c r="D10" s="18" t="s">
        <v>465</v>
      </c>
      <c r="E10" s="39">
        <v>2609.44</v>
      </c>
      <c r="F10" s="19">
        <f t="shared" si="0"/>
        <v>260.94400000000002</v>
      </c>
      <c r="G10" s="19">
        <f t="shared" si="1"/>
        <v>49.579360000000001</v>
      </c>
      <c r="H10" s="19">
        <f t="shared" si="2"/>
        <v>2919.9633600000002</v>
      </c>
      <c r="J10" s="8">
        <f t="shared" si="3"/>
        <v>216</v>
      </c>
      <c r="K10" s="8"/>
      <c r="L10" s="8"/>
      <c r="M10" s="8"/>
      <c r="N10" s="8"/>
      <c r="O10" s="8"/>
      <c r="P10" s="8"/>
      <c r="Q10" s="8"/>
      <c r="R10" s="8"/>
      <c r="S10" s="8">
        <v>6</v>
      </c>
      <c r="T10" s="8"/>
      <c r="U10" s="8"/>
      <c r="V10" s="8">
        <v>10</v>
      </c>
      <c r="W10" s="8">
        <v>10</v>
      </c>
      <c r="X10" s="8">
        <v>10</v>
      </c>
      <c r="Y10" s="8">
        <v>9</v>
      </c>
      <c r="Z10" s="8"/>
      <c r="AA10" s="8">
        <v>20</v>
      </c>
      <c r="AB10" s="8">
        <v>6</v>
      </c>
      <c r="AC10" s="8">
        <v>40</v>
      </c>
      <c r="AD10" s="8">
        <v>10</v>
      </c>
      <c r="AE10" s="8">
        <v>30</v>
      </c>
      <c r="AF10" s="8"/>
      <c r="AG10" s="8">
        <v>10</v>
      </c>
      <c r="AH10" s="8">
        <v>25</v>
      </c>
      <c r="AI10" s="8">
        <v>30</v>
      </c>
      <c r="AK10" s="20">
        <f t="shared" si="6"/>
        <v>0</v>
      </c>
      <c r="AL10" s="20">
        <f t="shared" si="7"/>
        <v>0</v>
      </c>
      <c r="AM10" s="20">
        <f t="shared" si="8"/>
        <v>0</v>
      </c>
      <c r="AN10" s="20">
        <f t="shared" si="9"/>
        <v>0</v>
      </c>
      <c r="AO10" s="20">
        <f t="shared" si="10"/>
        <v>0</v>
      </c>
      <c r="AP10" s="20">
        <f t="shared" si="11"/>
        <v>0</v>
      </c>
      <c r="AQ10" s="20">
        <f t="shared" si="12"/>
        <v>0</v>
      </c>
      <c r="AR10" s="20">
        <f t="shared" si="13"/>
        <v>0</v>
      </c>
      <c r="AS10" s="20">
        <f t="shared" si="14"/>
        <v>17520</v>
      </c>
      <c r="AT10" s="20">
        <f t="shared" si="15"/>
        <v>0</v>
      </c>
      <c r="AU10" s="20">
        <f t="shared" si="16"/>
        <v>0</v>
      </c>
      <c r="AV10" s="20">
        <f t="shared" si="17"/>
        <v>29200</v>
      </c>
      <c r="AW10" s="20">
        <f t="shared" si="18"/>
        <v>29200</v>
      </c>
      <c r="AX10" s="20">
        <f t="shared" si="19"/>
        <v>29200</v>
      </c>
      <c r="AY10" s="20">
        <f t="shared" si="20"/>
        <v>26280</v>
      </c>
      <c r="AZ10" s="20">
        <f t="shared" si="21"/>
        <v>0</v>
      </c>
      <c r="BA10" s="20">
        <f t="shared" si="22"/>
        <v>58399</v>
      </c>
      <c r="BB10" s="20">
        <f t="shared" si="23"/>
        <v>17520</v>
      </c>
      <c r="BC10" s="20">
        <f t="shared" si="24"/>
        <v>116799</v>
      </c>
      <c r="BD10" s="20">
        <f t="shared" si="25"/>
        <v>29200</v>
      </c>
      <c r="BE10" s="20">
        <f t="shared" si="26"/>
        <v>87599</v>
      </c>
      <c r="BF10" s="20">
        <f t="shared" si="27"/>
        <v>0</v>
      </c>
      <c r="BG10" s="20">
        <f t="shared" si="28"/>
        <v>29200</v>
      </c>
      <c r="BH10" s="20">
        <f t="shared" si="29"/>
        <v>72999</v>
      </c>
      <c r="BI10" s="20">
        <f t="shared" si="30"/>
        <v>87599</v>
      </c>
      <c r="BJ10" s="23" t="s">
        <v>903</v>
      </c>
      <c r="BK10" s="17" t="s">
        <v>455</v>
      </c>
      <c r="BL10" s="23" t="s">
        <v>456</v>
      </c>
      <c r="BM10" s="41">
        <f t="shared" si="31"/>
        <v>630715</v>
      </c>
      <c r="BN10" s="37">
        <f t="shared" si="5"/>
        <v>563639</v>
      </c>
    </row>
    <row r="11" spans="1:66" ht="56.25">
      <c r="A11" s="8" t="s">
        <v>466</v>
      </c>
      <c r="B11" s="17" t="s">
        <v>467</v>
      </c>
      <c r="C11" s="60">
        <v>27</v>
      </c>
      <c r="D11" s="18" t="s">
        <v>468</v>
      </c>
      <c r="E11" s="39">
        <v>3547.72</v>
      </c>
      <c r="F11" s="19">
        <f t="shared" si="0"/>
        <v>354.77199999999999</v>
      </c>
      <c r="G11" s="19">
        <f t="shared" si="1"/>
        <v>67.406679999999994</v>
      </c>
      <c r="H11" s="19">
        <f t="shared" si="2"/>
        <v>3969.8986799999998</v>
      </c>
      <c r="J11" s="8">
        <f t="shared" si="3"/>
        <v>73</v>
      </c>
      <c r="K11" s="8">
        <v>45</v>
      </c>
      <c r="L11" s="8">
        <v>5</v>
      </c>
      <c r="M11" s="8"/>
      <c r="N11" s="8"/>
      <c r="O11" s="8"/>
      <c r="P11" s="8"/>
      <c r="Q11" s="8">
        <v>5</v>
      </c>
      <c r="R11" s="8"/>
      <c r="S11" s="8">
        <v>5</v>
      </c>
      <c r="T11" s="8">
        <v>5</v>
      </c>
      <c r="U11" s="8">
        <v>5</v>
      </c>
      <c r="V11" s="8"/>
      <c r="W11" s="8"/>
      <c r="X11" s="8"/>
      <c r="Y11" s="8">
        <v>3</v>
      </c>
      <c r="Z11" s="8"/>
      <c r="AA11" s="8"/>
      <c r="AB11" s="8"/>
      <c r="AC11" s="8"/>
      <c r="AD11" s="8"/>
      <c r="AE11" s="8"/>
      <c r="AF11" s="8"/>
      <c r="AG11" s="8"/>
      <c r="AH11" s="8"/>
      <c r="AI11" s="8"/>
      <c r="AK11" s="20">
        <f t="shared" si="6"/>
        <v>178645</v>
      </c>
      <c r="AL11" s="20">
        <f t="shared" si="7"/>
        <v>19849</v>
      </c>
      <c r="AM11" s="20">
        <f t="shared" si="8"/>
        <v>0</v>
      </c>
      <c r="AN11" s="20">
        <f t="shared" si="9"/>
        <v>0</v>
      </c>
      <c r="AO11" s="20">
        <f t="shared" si="10"/>
        <v>0</v>
      </c>
      <c r="AP11" s="20">
        <f t="shared" si="11"/>
        <v>0</v>
      </c>
      <c r="AQ11" s="20">
        <f t="shared" si="12"/>
        <v>19849</v>
      </c>
      <c r="AR11" s="20">
        <f t="shared" si="13"/>
        <v>0</v>
      </c>
      <c r="AS11" s="20">
        <f t="shared" si="14"/>
        <v>19849</v>
      </c>
      <c r="AT11" s="20">
        <f t="shared" si="15"/>
        <v>19849</v>
      </c>
      <c r="AU11" s="20">
        <f t="shared" si="16"/>
        <v>19849</v>
      </c>
      <c r="AV11" s="20">
        <f t="shared" si="17"/>
        <v>0</v>
      </c>
      <c r="AW11" s="20">
        <f t="shared" si="18"/>
        <v>0</v>
      </c>
      <c r="AX11" s="20">
        <f t="shared" si="19"/>
        <v>0</v>
      </c>
      <c r="AY11" s="20">
        <f t="shared" si="20"/>
        <v>11910</v>
      </c>
      <c r="AZ11" s="20">
        <f t="shared" si="21"/>
        <v>0</v>
      </c>
      <c r="BA11" s="20">
        <f t="shared" si="22"/>
        <v>0</v>
      </c>
      <c r="BB11" s="20">
        <f t="shared" si="23"/>
        <v>0</v>
      </c>
      <c r="BC11" s="20">
        <f t="shared" si="24"/>
        <v>0</v>
      </c>
      <c r="BD11" s="20">
        <f t="shared" si="25"/>
        <v>0</v>
      </c>
      <c r="BE11" s="20">
        <f t="shared" si="26"/>
        <v>0</v>
      </c>
      <c r="BF11" s="20">
        <f t="shared" si="27"/>
        <v>0</v>
      </c>
      <c r="BG11" s="20">
        <f t="shared" si="28"/>
        <v>0</v>
      </c>
      <c r="BH11" s="20">
        <f t="shared" si="29"/>
        <v>0</v>
      </c>
      <c r="BI11" s="20">
        <f t="shared" si="30"/>
        <v>0</v>
      </c>
      <c r="BJ11" s="17" t="s">
        <v>906</v>
      </c>
      <c r="BK11" s="17" t="s">
        <v>466</v>
      </c>
      <c r="BL11" s="17" t="s">
        <v>467</v>
      </c>
      <c r="BM11" s="41">
        <f t="shared" si="31"/>
        <v>289800</v>
      </c>
      <c r="BN11" s="37">
        <f t="shared" si="5"/>
        <v>258984</v>
      </c>
    </row>
    <row r="12" spans="1:66" ht="34.5" customHeight="1">
      <c r="A12" s="8" t="s">
        <v>469</v>
      </c>
      <c r="B12" s="21" t="s">
        <v>470</v>
      </c>
      <c r="C12" s="60">
        <v>30</v>
      </c>
      <c r="D12" s="18" t="s">
        <v>471</v>
      </c>
      <c r="E12" s="39">
        <v>4305.5</v>
      </c>
      <c r="F12" s="19">
        <f t="shared" si="0"/>
        <v>430.55</v>
      </c>
      <c r="G12" s="19">
        <f t="shared" si="1"/>
        <v>81.804500000000004</v>
      </c>
      <c r="H12" s="19">
        <f t="shared" si="2"/>
        <v>4817.8545000000004</v>
      </c>
      <c r="J12" s="8">
        <f t="shared" si="3"/>
        <v>120</v>
      </c>
      <c r="K12" s="8">
        <v>45</v>
      </c>
      <c r="L12" s="8">
        <v>4</v>
      </c>
      <c r="M12" s="8">
        <v>4</v>
      </c>
      <c r="N12" s="8"/>
      <c r="O12" s="8">
        <v>2</v>
      </c>
      <c r="P12" s="8">
        <v>4</v>
      </c>
      <c r="Q12" s="8">
        <v>4</v>
      </c>
      <c r="R12" s="8">
        <v>4</v>
      </c>
      <c r="S12" s="8">
        <v>8</v>
      </c>
      <c r="T12" s="8">
        <v>4</v>
      </c>
      <c r="U12" s="8">
        <v>4</v>
      </c>
      <c r="V12" s="8">
        <v>4</v>
      </c>
      <c r="W12" s="8">
        <v>4</v>
      </c>
      <c r="X12" s="8"/>
      <c r="Y12" s="8">
        <v>4</v>
      </c>
      <c r="Z12" s="8">
        <v>4</v>
      </c>
      <c r="AA12" s="8">
        <v>4</v>
      </c>
      <c r="AB12" s="8">
        <v>8</v>
      </c>
      <c r="AC12" s="8"/>
      <c r="AD12" s="8"/>
      <c r="AE12" s="8"/>
      <c r="AF12" s="8"/>
      <c r="AG12" s="8">
        <v>3</v>
      </c>
      <c r="AH12" s="8"/>
      <c r="AI12" s="8">
        <v>6</v>
      </c>
      <c r="AK12" s="20">
        <f t="shared" si="6"/>
        <v>216803</v>
      </c>
      <c r="AL12" s="20">
        <f t="shared" si="7"/>
        <v>19271</v>
      </c>
      <c r="AM12" s="20">
        <f t="shared" si="8"/>
        <v>19271</v>
      </c>
      <c r="AN12" s="20">
        <f t="shared" si="9"/>
        <v>0</v>
      </c>
      <c r="AO12" s="20">
        <f t="shared" si="10"/>
        <v>9636</v>
      </c>
      <c r="AP12" s="20">
        <f t="shared" si="11"/>
        <v>19271</v>
      </c>
      <c r="AQ12" s="20">
        <f t="shared" si="12"/>
        <v>19271</v>
      </c>
      <c r="AR12" s="20">
        <f t="shared" si="13"/>
        <v>19271</v>
      </c>
      <c r="AS12" s="20">
        <f t="shared" si="14"/>
        <v>38543</v>
      </c>
      <c r="AT12" s="20">
        <f t="shared" si="15"/>
        <v>19271</v>
      </c>
      <c r="AU12" s="20">
        <f t="shared" si="16"/>
        <v>19271</v>
      </c>
      <c r="AV12" s="20">
        <f t="shared" si="17"/>
        <v>19271</v>
      </c>
      <c r="AW12" s="20">
        <f t="shared" si="18"/>
        <v>19271</v>
      </c>
      <c r="AX12" s="20">
        <f t="shared" si="19"/>
        <v>0</v>
      </c>
      <c r="AY12" s="20">
        <f t="shared" si="20"/>
        <v>19271</v>
      </c>
      <c r="AZ12" s="20">
        <f t="shared" si="21"/>
        <v>19271</v>
      </c>
      <c r="BA12" s="20">
        <f t="shared" si="22"/>
        <v>19271</v>
      </c>
      <c r="BB12" s="20">
        <f t="shared" si="23"/>
        <v>38543</v>
      </c>
      <c r="BC12" s="20">
        <f t="shared" si="24"/>
        <v>0</v>
      </c>
      <c r="BD12" s="20">
        <f t="shared" si="25"/>
        <v>0</v>
      </c>
      <c r="BE12" s="20">
        <f t="shared" si="26"/>
        <v>0</v>
      </c>
      <c r="BF12" s="20">
        <f t="shared" si="27"/>
        <v>0</v>
      </c>
      <c r="BG12" s="20">
        <f t="shared" si="28"/>
        <v>14454</v>
      </c>
      <c r="BH12" s="20">
        <f t="shared" si="29"/>
        <v>0</v>
      </c>
      <c r="BI12" s="20">
        <f t="shared" si="30"/>
        <v>28907</v>
      </c>
      <c r="BJ12" s="21" t="s">
        <v>907</v>
      </c>
      <c r="BK12" s="17" t="s">
        <v>469</v>
      </c>
      <c r="BL12" s="21" t="s">
        <v>470</v>
      </c>
      <c r="BM12" s="41">
        <f t="shared" si="31"/>
        <v>578138</v>
      </c>
      <c r="BN12" s="37">
        <f t="shared" si="5"/>
        <v>516660</v>
      </c>
    </row>
    <row r="13" spans="1:66" ht="33.75">
      <c r="A13" s="8" t="s">
        <v>472</v>
      </c>
      <c r="B13" s="8" t="s">
        <v>473</v>
      </c>
      <c r="C13" s="60">
        <v>44</v>
      </c>
      <c r="D13" s="18" t="s">
        <v>474</v>
      </c>
      <c r="E13" s="39">
        <v>14997.67</v>
      </c>
      <c r="F13" s="19">
        <f t="shared" si="0"/>
        <v>1499.7670000000001</v>
      </c>
      <c r="G13" s="19">
        <f t="shared" si="1"/>
        <v>284.95573000000002</v>
      </c>
      <c r="H13" s="19">
        <f t="shared" si="2"/>
        <v>16782.392730000003</v>
      </c>
      <c r="J13" s="8">
        <f t="shared" si="3"/>
        <v>76</v>
      </c>
      <c r="K13" s="8">
        <v>40</v>
      </c>
      <c r="L13" s="8">
        <v>8</v>
      </c>
      <c r="M13" s="8"/>
      <c r="N13" s="8"/>
      <c r="O13" s="8"/>
      <c r="P13" s="8"/>
      <c r="Q13" s="8"/>
      <c r="R13" s="8">
        <v>5</v>
      </c>
      <c r="S13" s="8"/>
      <c r="T13" s="8">
        <v>8</v>
      </c>
      <c r="U13" s="8"/>
      <c r="V13" s="8">
        <v>4</v>
      </c>
      <c r="W13" s="8"/>
      <c r="X13" s="8"/>
      <c r="Y13" s="8"/>
      <c r="Z13" s="8"/>
      <c r="AA13" s="8">
        <v>4</v>
      </c>
      <c r="AB13" s="8">
        <v>4</v>
      </c>
      <c r="AC13" s="8"/>
      <c r="AD13" s="8">
        <v>3</v>
      </c>
      <c r="AE13" s="8"/>
      <c r="AF13" s="8"/>
      <c r="AG13" s="8"/>
      <c r="AH13" s="8"/>
      <c r="AI13" s="8"/>
      <c r="AK13" s="20">
        <f t="shared" si="6"/>
        <v>671296</v>
      </c>
      <c r="AL13" s="20">
        <f t="shared" si="7"/>
        <v>134259</v>
      </c>
      <c r="AM13" s="20">
        <f t="shared" si="8"/>
        <v>0</v>
      </c>
      <c r="AN13" s="20">
        <f t="shared" si="9"/>
        <v>0</v>
      </c>
      <c r="AO13" s="20">
        <f t="shared" si="10"/>
        <v>0</v>
      </c>
      <c r="AP13" s="20">
        <f t="shared" si="11"/>
        <v>0</v>
      </c>
      <c r="AQ13" s="20">
        <f t="shared" si="12"/>
        <v>0</v>
      </c>
      <c r="AR13" s="20">
        <f t="shared" si="13"/>
        <v>83912</v>
      </c>
      <c r="AS13" s="20">
        <f t="shared" si="14"/>
        <v>0</v>
      </c>
      <c r="AT13" s="20">
        <f t="shared" si="15"/>
        <v>134259</v>
      </c>
      <c r="AU13" s="20">
        <f t="shared" si="16"/>
        <v>0</v>
      </c>
      <c r="AV13" s="20">
        <f t="shared" si="17"/>
        <v>67130</v>
      </c>
      <c r="AW13" s="20">
        <f t="shared" si="18"/>
        <v>0</v>
      </c>
      <c r="AX13" s="20">
        <f t="shared" si="19"/>
        <v>0</v>
      </c>
      <c r="AY13" s="20">
        <f t="shared" si="20"/>
        <v>0</v>
      </c>
      <c r="AZ13" s="20">
        <f t="shared" si="21"/>
        <v>0</v>
      </c>
      <c r="BA13" s="20">
        <f t="shared" si="22"/>
        <v>67130</v>
      </c>
      <c r="BB13" s="20">
        <f t="shared" si="23"/>
        <v>67130</v>
      </c>
      <c r="BC13" s="20">
        <f t="shared" si="24"/>
        <v>0</v>
      </c>
      <c r="BD13" s="20">
        <f t="shared" si="25"/>
        <v>50347</v>
      </c>
      <c r="BE13" s="20">
        <f t="shared" si="26"/>
        <v>0</v>
      </c>
      <c r="BF13" s="20">
        <f t="shared" si="27"/>
        <v>0</v>
      </c>
      <c r="BG13" s="20">
        <f t="shared" si="28"/>
        <v>0</v>
      </c>
      <c r="BH13" s="20">
        <f t="shared" si="29"/>
        <v>0</v>
      </c>
      <c r="BI13" s="20">
        <f t="shared" si="30"/>
        <v>0</v>
      </c>
      <c r="BJ13" s="17" t="s">
        <v>908</v>
      </c>
      <c r="BK13" s="17" t="s">
        <v>472</v>
      </c>
      <c r="BL13" s="17" t="s">
        <v>473</v>
      </c>
      <c r="BM13" s="41">
        <f t="shared" si="31"/>
        <v>1275463</v>
      </c>
      <c r="BN13" s="37">
        <f t="shared" si="5"/>
        <v>1139823</v>
      </c>
    </row>
    <row r="14" spans="1:66" ht="34.5" customHeight="1">
      <c r="A14" s="8" t="s">
        <v>475</v>
      </c>
      <c r="B14" s="8" t="s">
        <v>476</v>
      </c>
      <c r="C14" s="60">
        <v>48</v>
      </c>
      <c r="D14" s="18" t="s">
        <v>477</v>
      </c>
      <c r="E14" s="39">
        <v>26053.94</v>
      </c>
      <c r="F14" s="19">
        <f t="shared" si="0"/>
        <v>2605.3940000000002</v>
      </c>
      <c r="G14" s="19">
        <f t="shared" si="1"/>
        <v>495.02486000000005</v>
      </c>
      <c r="H14" s="19">
        <f t="shared" si="2"/>
        <v>29154.35886</v>
      </c>
      <c r="J14" s="8">
        <f t="shared" si="3"/>
        <v>62</v>
      </c>
      <c r="K14" s="8">
        <v>30</v>
      </c>
      <c r="L14" s="8">
        <v>5</v>
      </c>
      <c r="M14" s="8">
        <v>2</v>
      </c>
      <c r="N14" s="8"/>
      <c r="O14" s="8"/>
      <c r="P14" s="8"/>
      <c r="Q14" s="8"/>
      <c r="R14" s="8"/>
      <c r="S14" s="8">
        <v>2</v>
      </c>
      <c r="T14" s="8">
        <v>2</v>
      </c>
      <c r="U14" s="8"/>
      <c r="V14" s="8">
        <v>4</v>
      </c>
      <c r="W14" s="8"/>
      <c r="X14" s="8">
        <v>5</v>
      </c>
      <c r="Y14" s="8">
        <v>2</v>
      </c>
      <c r="Z14" s="8">
        <v>2</v>
      </c>
      <c r="AA14" s="8">
        <v>2</v>
      </c>
      <c r="AB14" s="8">
        <v>4</v>
      </c>
      <c r="AC14" s="8"/>
      <c r="AD14" s="8">
        <v>1</v>
      </c>
      <c r="AE14" s="8"/>
      <c r="AF14" s="8"/>
      <c r="AG14" s="8"/>
      <c r="AH14" s="8"/>
      <c r="AI14" s="8">
        <v>1</v>
      </c>
      <c r="AK14" s="20">
        <f t="shared" si="6"/>
        <v>874631</v>
      </c>
      <c r="AL14" s="20">
        <f t="shared" si="7"/>
        <v>145772</v>
      </c>
      <c r="AM14" s="20">
        <f t="shared" si="8"/>
        <v>58309</v>
      </c>
      <c r="AN14" s="20">
        <f t="shared" si="9"/>
        <v>0</v>
      </c>
      <c r="AO14" s="20">
        <f t="shared" si="10"/>
        <v>0</v>
      </c>
      <c r="AP14" s="20">
        <f t="shared" si="11"/>
        <v>0</v>
      </c>
      <c r="AQ14" s="20">
        <f t="shared" si="12"/>
        <v>0</v>
      </c>
      <c r="AR14" s="20">
        <f t="shared" si="13"/>
        <v>0</v>
      </c>
      <c r="AS14" s="20">
        <f t="shared" si="14"/>
        <v>58309</v>
      </c>
      <c r="AT14" s="20">
        <f t="shared" si="15"/>
        <v>58309</v>
      </c>
      <c r="AU14" s="20">
        <f t="shared" si="16"/>
        <v>0</v>
      </c>
      <c r="AV14" s="20">
        <f t="shared" si="17"/>
        <v>116617</v>
      </c>
      <c r="AW14" s="20">
        <f t="shared" si="18"/>
        <v>0</v>
      </c>
      <c r="AX14" s="20">
        <f t="shared" si="19"/>
        <v>145772</v>
      </c>
      <c r="AY14" s="20">
        <f t="shared" si="20"/>
        <v>58309</v>
      </c>
      <c r="AZ14" s="20">
        <f t="shared" si="21"/>
        <v>58309</v>
      </c>
      <c r="BA14" s="20">
        <f t="shared" si="22"/>
        <v>58309</v>
      </c>
      <c r="BB14" s="20">
        <f t="shared" si="23"/>
        <v>116617</v>
      </c>
      <c r="BC14" s="20">
        <f t="shared" si="24"/>
        <v>0</v>
      </c>
      <c r="BD14" s="20">
        <f t="shared" si="25"/>
        <v>29154</v>
      </c>
      <c r="BE14" s="20">
        <f t="shared" si="26"/>
        <v>0</v>
      </c>
      <c r="BF14" s="20">
        <f t="shared" si="27"/>
        <v>0</v>
      </c>
      <c r="BG14" s="20">
        <f t="shared" si="28"/>
        <v>0</v>
      </c>
      <c r="BH14" s="20">
        <f t="shared" si="29"/>
        <v>0</v>
      </c>
      <c r="BI14" s="20">
        <f t="shared" si="30"/>
        <v>29154</v>
      </c>
      <c r="BJ14" s="17" t="s">
        <v>909</v>
      </c>
      <c r="BK14" s="17" t="s">
        <v>475</v>
      </c>
      <c r="BL14" s="17" t="s">
        <v>476</v>
      </c>
      <c r="BM14" s="41">
        <f t="shared" si="31"/>
        <v>1807571</v>
      </c>
      <c r="BN14" s="37">
        <f t="shared" si="5"/>
        <v>1615344</v>
      </c>
    </row>
    <row r="15" spans="1:66" ht="34.5" customHeight="1">
      <c r="A15" s="8" t="s">
        <v>472</v>
      </c>
      <c r="B15" s="8" t="s">
        <v>473</v>
      </c>
      <c r="C15" s="60">
        <v>49</v>
      </c>
      <c r="D15" s="18" t="s">
        <v>478</v>
      </c>
      <c r="E15" s="39">
        <v>14282.68</v>
      </c>
      <c r="F15" s="19">
        <f t="shared" si="0"/>
        <v>1428.268</v>
      </c>
      <c r="G15" s="19">
        <f t="shared" si="1"/>
        <v>271.37092000000001</v>
      </c>
      <c r="H15" s="19">
        <f t="shared" si="2"/>
        <v>15982.31892</v>
      </c>
      <c r="J15" s="8">
        <f t="shared" si="3"/>
        <v>72</v>
      </c>
      <c r="K15" s="8">
        <v>45</v>
      </c>
      <c r="L15" s="8">
        <v>3</v>
      </c>
      <c r="M15" s="8">
        <v>1</v>
      </c>
      <c r="N15" s="8"/>
      <c r="O15" s="8"/>
      <c r="P15" s="8"/>
      <c r="Q15" s="8"/>
      <c r="R15" s="8"/>
      <c r="S15" s="8"/>
      <c r="T15" s="8">
        <v>3</v>
      </c>
      <c r="U15" s="8"/>
      <c r="V15" s="8">
        <v>4</v>
      </c>
      <c r="W15" s="8"/>
      <c r="X15" s="8">
        <v>5</v>
      </c>
      <c r="Y15" s="8">
        <v>3</v>
      </c>
      <c r="Z15" s="8">
        <v>3</v>
      </c>
      <c r="AA15" s="8">
        <v>3</v>
      </c>
      <c r="AB15" s="8">
        <v>2</v>
      </c>
      <c r="AC15" s="8"/>
      <c r="AD15" s="8"/>
      <c r="AE15" s="8"/>
      <c r="AF15" s="8"/>
      <c r="AG15" s="8"/>
      <c r="AH15" s="8"/>
      <c r="AI15" s="8"/>
      <c r="AK15" s="20">
        <f t="shared" si="6"/>
        <v>719204</v>
      </c>
      <c r="AL15" s="20">
        <f t="shared" si="7"/>
        <v>47947</v>
      </c>
      <c r="AM15" s="20">
        <f t="shared" si="8"/>
        <v>15982</v>
      </c>
      <c r="AN15" s="20">
        <f t="shared" si="9"/>
        <v>0</v>
      </c>
      <c r="AO15" s="20">
        <f t="shared" si="10"/>
        <v>0</v>
      </c>
      <c r="AP15" s="20">
        <f t="shared" si="11"/>
        <v>0</v>
      </c>
      <c r="AQ15" s="20">
        <f t="shared" si="12"/>
        <v>0</v>
      </c>
      <c r="AR15" s="20">
        <f t="shared" si="13"/>
        <v>0</v>
      </c>
      <c r="AS15" s="20">
        <f t="shared" si="14"/>
        <v>0</v>
      </c>
      <c r="AT15" s="20">
        <f t="shared" si="15"/>
        <v>47947</v>
      </c>
      <c r="AU15" s="20">
        <f t="shared" si="16"/>
        <v>0</v>
      </c>
      <c r="AV15" s="20">
        <f t="shared" si="17"/>
        <v>63929</v>
      </c>
      <c r="AW15" s="20">
        <f t="shared" si="18"/>
        <v>0</v>
      </c>
      <c r="AX15" s="20">
        <f t="shared" si="19"/>
        <v>79912</v>
      </c>
      <c r="AY15" s="20">
        <f t="shared" si="20"/>
        <v>47947</v>
      </c>
      <c r="AZ15" s="20">
        <f t="shared" si="21"/>
        <v>47947</v>
      </c>
      <c r="BA15" s="20">
        <f t="shared" si="22"/>
        <v>47947</v>
      </c>
      <c r="BB15" s="20">
        <f t="shared" si="23"/>
        <v>31965</v>
      </c>
      <c r="BC15" s="20">
        <f t="shared" si="24"/>
        <v>0</v>
      </c>
      <c r="BD15" s="20">
        <f t="shared" si="25"/>
        <v>0</v>
      </c>
      <c r="BE15" s="20">
        <f t="shared" si="26"/>
        <v>0</v>
      </c>
      <c r="BF15" s="20">
        <f t="shared" si="27"/>
        <v>0</v>
      </c>
      <c r="BG15" s="20">
        <f t="shared" si="28"/>
        <v>0</v>
      </c>
      <c r="BH15" s="20">
        <f t="shared" si="29"/>
        <v>0</v>
      </c>
      <c r="BI15" s="20">
        <f t="shared" si="30"/>
        <v>0</v>
      </c>
      <c r="BJ15" s="17" t="s">
        <v>908</v>
      </c>
      <c r="BK15" s="17" t="s">
        <v>472</v>
      </c>
      <c r="BL15" s="17" t="s">
        <v>473</v>
      </c>
      <c r="BM15" s="41">
        <f t="shared" si="31"/>
        <v>1150727</v>
      </c>
      <c r="BN15" s="37">
        <f t="shared" si="5"/>
        <v>1028353</v>
      </c>
    </row>
    <row r="16" spans="1:66" ht="34.5" customHeight="1">
      <c r="A16" s="8" t="s">
        <v>475</v>
      </c>
      <c r="B16" s="8" t="s">
        <v>476</v>
      </c>
      <c r="C16" s="60">
        <v>50</v>
      </c>
      <c r="D16" s="18" t="s">
        <v>479</v>
      </c>
      <c r="E16" s="39">
        <v>5887.19</v>
      </c>
      <c r="F16" s="19">
        <f t="shared" si="0"/>
        <v>588.71899999999994</v>
      </c>
      <c r="G16" s="19">
        <f t="shared" si="1"/>
        <v>111.85660999999999</v>
      </c>
      <c r="H16" s="19">
        <f t="shared" si="2"/>
        <v>6587.7656099999995</v>
      </c>
      <c r="J16" s="8">
        <f t="shared" si="3"/>
        <v>77</v>
      </c>
      <c r="K16" s="8">
        <v>55</v>
      </c>
      <c r="L16" s="8"/>
      <c r="M16" s="8">
        <v>2</v>
      </c>
      <c r="N16" s="8"/>
      <c r="O16" s="8"/>
      <c r="P16" s="8"/>
      <c r="Q16" s="8">
        <v>2</v>
      </c>
      <c r="R16" s="8">
        <v>2</v>
      </c>
      <c r="S16" s="8">
        <v>2</v>
      </c>
      <c r="T16" s="8">
        <v>2</v>
      </c>
      <c r="U16" s="8">
        <v>2</v>
      </c>
      <c r="V16" s="8">
        <v>2</v>
      </c>
      <c r="W16" s="8"/>
      <c r="X16" s="8"/>
      <c r="Y16" s="8">
        <v>2</v>
      </c>
      <c r="Z16" s="8">
        <v>2</v>
      </c>
      <c r="AA16" s="8">
        <v>2</v>
      </c>
      <c r="AB16" s="8">
        <v>2</v>
      </c>
      <c r="AC16" s="8"/>
      <c r="AD16" s="8"/>
      <c r="AE16" s="8"/>
      <c r="AF16" s="8"/>
      <c r="AG16" s="8"/>
      <c r="AH16" s="8"/>
      <c r="AI16" s="8"/>
      <c r="AK16" s="20">
        <f t="shared" si="6"/>
        <v>362327</v>
      </c>
      <c r="AL16" s="20">
        <f t="shared" si="7"/>
        <v>0</v>
      </c>
      <c r="AM16" s="20">
        <f t="shared" si="8"/>
        <v>13176</v>
      </c>
      <c r="AN16" s="20">
        <f t="shared" si="9"/>
        <v>0</v>
      </c>
      <c r="AO16" s="20">
        <f t="shared" si="10"/>
        <v>0</v>
      </c>
      <c r="AP16" s="20">
        <f t="shared" si="11"/>
        <v>0</v>
      </c>
      <c r="AQ16" s="20">
        <f t="shared" si="12"/>
        <v>13176</v>
      </c>
      <c r="AR16" s="20">
        <f t="shared" si="13"/>
        <v>13176</v>
      </c>
      <c r="AS16" s="20">
        <f t="shared" si="14"/>
        <v>13176</v>
      </c>
      <c r="AT16" s="20">
        <f t="shared" si="15"/>
        <v>13176</v>
      </c>
      <c r="AU16" s="20">
        <f t="shared" si="16"/>
        <v>13176</v>
      </c>
      <c r="AV16" s="20">
        <f t="shared" si="17"/>
        <v>13176</v>
      </c>
      <c r="AW16" s="20">
        <f t="shared" si="18"/>
        <v>0</v>
      </c>
      <c r="AX16" s="20">
        <f t="shared" si="19"/>
        <v>0</v>
      </c>
      <c r="AY16" s="20">
        <f t="shared" si="20"/>
        <v>13176</v>
      </c>
      <c r="AZ16" s="20">
        <f t="shared" si="21"/>
        <v>13176</v>
      </c>
      <c r="BA16" s="20">
        <f t="shared" si="22"/>
        <v>13176</v>
      </c>
      <c r="BB16" s="20">
        <f t="shared" si="23"/>
        <v>13176</v>
      </c>
      <c r="BC16" s="20">
        <f t="shared" si="24"/>
        <v>0</v>
      </c>
      <c r="BD16" s="20">
        <f t="shared" si="25"/>
        <v>0</v>
      </c>
      <c r="BE16" s="20">
        <f t="shared" si="26"/>
        <v>0</v>
      </c>
      <c r="BF16" s="20">
        <f t="shared" si="27"/>
        <v>0</v>
      </c>
      <c r="BG16" s="20">
        <f t="shared" si="28"/>
        <v>0</v>
      </c>
      <c r="BH16" s="20">
        <f t="shared" si="29"/>
        <v>0</v>
      </c>
      <c r="BI16" s="20">
        <f t="shared" si="30"/>
        <v>0</v>
      </c>
      <c r="BJ16" s="17" t="s">
        <v>909</v>
      </c>
      <c r="BK16" s="17" t="s">
        <v>475</v>
      </c>
      <c r="BL16" s="17" t="s">
        <v>476</v>
      </c>
      <c r="BM16" s="41">
        <f t="shared" si="31"/>
        <v>507263</v>
      </c>
      <c r="BN16" s="37">
        <f t="shared" si="5"/>
        <v>453314</v>
      </c>
    </row>
    <row r="17" spans="1:66" ht="78.75">
      <c r="A17" s="8" t="s">
        <v>475</v>
      </c>
      <c r="B17" s="8" t="s">
        <v>476</v>
      </c>
      <c r="C17" s="60">
        <v>52</v>
      </c>
      <c r="D17" s="18" t="s">
        <v>480</v>
      </c>
      <c r="E17" s="39">
        <v>5775.93</v>
      </c>
      <c r="F17" s="19">
        <f t="shared" si="0"/>
        <v>577.59300000000007</v>
      </c>
      <c r="G17" s="19">
        <f t="shared" si="1"/>
        <v>109.74267000000002</v>
      </c>
      <c r="H17" s="19">
        <f t="shared" si="2"/>
        <v>6463.2656699999998</v>
      </c>
      <c r="J17" s="8">
        <f t="shared" si="3"/>
        <v>51</v>
      </c>
      <c r="K17" s="8">
        <v>20</v>
      </c>
      <c r="L17" s="8">
        <v>3</v>
      </c>
      <c r="M17" s="8"/>
      <c r="N17" s="8"/>
      <c r="O17" s="8"/>
      <c r="P17" s="8"/>
      <c r="Q17" s="8"/>
      <c r="R17" s="8"/>
      <c r="S17" s="8">
        <v>3</v>
      </c>
      <c r="T17" s="8">
        <v>3</v>
      </c>
      <c r="U17" s="8">
        <v>3</v>
      </c>
      <c r="V17" s="8"/>
      <c r="W17" s="8">
        <v>3</v>
      </c>
      <c r="X17" s="8"/>
      <c r="Y17" s="8">
        <v>3</v>
      </c>
      <c r="Z17" s="8"/>
      <c r="AA17" s="8">
        <v>3</v>
      </c>
      <c r="AB17" s="8">
        <v>6</v>
      </c>
      <c r="AC17" s="8"/>
      <c r="AD17" s="8"/>
      <c r="AE17" s="8"/>
      <c r="AF17" s="8"/>
      <c r="AG17" s="8">
        <v>2</v>
      </c>
      <c r="AH17" s="8"/>
      <c r="AI17" s="8">
        <v>2</v>
      </c>
      <c r="AK17" s="20">
        <f t="shared" si="6"/>
        <v>129265</v>
      </c>
      <c r="AL17" s="20">
        <f t="shared" si="7"/>
        <v>19390</v>
      </c>
      <c r="AM17" s="20">
        <f t="shared" si="8"/>
        <v>0</v>
      </c>
      <c r="AN17" s="20">
        <f t="shared" si="9"/>
        <v>0</v>
      </c>
      <c r="AO17" s="20">
        <f t="shared" si="10"/>
        <v>0</v>
      </c>
      <c r="AP17" s="20">
        <f t="shared" si="11"/>
        <v>0</v>
      </c>
      <c r="AQ17" s="20">
        <f t="shared" si="12"/>
        <v>0</v>
      </c>
      <c r="AR17" s="20">
        <f t="shared" si="13"/>
        <v>0</v>
      </c>
      <c r="AS17" s="20">
        <f t="shared" si="14"/>
        <v>19390</v>
      </c>
      <c r="AT17" s="20">
        <f t="shared" si="15"/>
        <v>19390</v>
      </c>
      <c r="AU17" s="20">
        <f t="shared" si="16"/>
        <v>19390</v>
      </c>
      <c r="AV17" s="20">
        <f t="shared" si="17"/>
        <v>0</v>
      </c>
      <c r="AW17" s="20">
        <f t="shared" si="18"/>
        <v>19390</v>
      </c>
      <c r="AX17" s="20">
        <f t="shared" si="19"/>
        <v>0</v>
      </c>
      <c r="AY17" s="20">
        <f t="shared" si="20"/>
        <v>19390</v>
      </c>
      <c r="AZ17" s="20">
        <f t="shared" si="21"/>
        <v>0</v>
      </c>
      <c r="BA17" s="20">
        <f t="shared" si="22"/>
        <v>19390</v>
      </c>
      <c r="BB17" s="20">
        <f t="shared" si="23"/>
        <v>38780</v>
      </c>
      <c r="BC17" s="20">
        <f t="shared" si="24"/>
        <v>0</v>
      </c>
      <c r="BD17" s="20">
        <f t="shared" si="25"/>
        <v>0</v>
      </c>
      <c r="BE17" s="20">
        <f t="shared" si="26"/>
        <v>0</v>
      </c>
      <c r="BF17" s="20">
        <f t="shared" si="27"/>
        <v>0</v>
      </c>
      <c r="BG17" s="20">
        <f t="shared" si="28"/>
        <v>12927</v>
      </c>
      <c r="BH17" s="20">
        <f t="shared" si="29"/>
        <v>0</v>
      </c>
      <c r="BI17" s="20">
        <f t="shared" si="30"/>
        <v>12927</v>
      </c>
      <c r="BJ17" s="17" t="s">
        <v>909</v>
      </c>
      <c r="BK17" s="17" t="s">
        <v>475</v>
      </c>
      <c r="BL17" s="17" t="s">
        <v>476</v>
      </c>
      <c r="BM17" s="41">
        <f t="shared" si="31"/>
        <v>329629</v>
      </c>
      <c r="BN17" s="37">
        <f t="shared" si="5"/>
        <v>294572</v>
      </c>
    </row>
    <row r="18" spans="1:66" ht="34.5" customHeight="1">
      <c r="A18" s="8" t="s">
        <v>458</v>
      </c>
      <c r="B18" s="8" t="s">
        <v>459</v>
      </c>
      <c r="C18" s="60">
        <v>55</v>
      </c>
      <c r="D18" s="18" t="s">
        <v>481</v>
      </c>
      <c r="E18" s="39">
        <v>12660.53</v>
      </c>
      <c r="F18" s="19">
        <f t="shared" si="0"/>
        <v>1266.0530000000001</v>
      </c>
      <c r="G18" s="19">
        <f t="shared" si="1"/>
        <v>240.55007000000003</v>
      </c>
      <c r="H18" s="19">
        <f t="shared" si="2"/>
        <v>14167.13307</v>
      </c>
      <c r="J18" s="8">
        <f t="shared" si="3"/>
        <v>11</v>
      </c>
      <c r="K18" s="8"/>
      <c r="L18" s="8"/>
      <c r="M18" s="8"/>
      <c r="N18" s="8"/>
      <c r="O18" s="8">
        <v>2</v>
      </c>
      <c r="P18" s="8">
        <v>3</v>
      </c>
      <c r="Q18" s="8"/>
      <c r="R18" s="8"/>
      <c r="S18" s="8">
        <v>3</v>
      </c>
      <c r="T18" s="8"/>
      <c r="U18" s="8"/>
      <c r="V18" s="8"/>
      <c r="W18" s="8"/>
      <c r="X18" s="8"/>
      <c r="Y18" s="8"/>
      <c r="Z18" s="8"/>
      <c r="AA18" s="8">
        <v>3</v>
      </c>
      <c r="AB18" s="8"/>
      <c r="AC18" s="8"/>
      <c r="AD18" s="8"/>
      <c r="AE18" s="8"/>
      <c r="AF18" s="8"/>
      <c r="AG18" s="8"/>
      <c r="AH18" s="8"/>
      <c r="AI18" s="8"/>
      <c r="AK18" s="20">
        <f t="shared" si="6"/>
        <v>0</v>
      </c>
      <c r="AL18" s="20">
        <f t="shared" si="7"/>
        <v>0</v>
      </c>
      <c r="AM18" s="20">
        <f t="shared" si="8"/>
        <v>0</v>
      </c>
      <c r="AN18" s="20">
        <f t="shared" si="9"/>
        <v>0</v>
      </c>
      <c r="AO18" s="20">
        <f t="shared" si="10"/>
        <v>28334</v>
      </c>
      <c r="AP18" s="20">
        <f t="shared" si="11"/>
        <v>42501</v>
      </c>
      <c r="AQ18" s="20">
        <f t="shared" si="12"/>
        <v>0</v>
      </c>
      <c r="AR18" s="20">
        <f t="shared" si="13"/>
        <v>0</v>
      </c>
      <c r="AS18" s="20">
        <f t="shared" si="14"/>
        <v>42501</v>
      </c>
      <c r="AT18" s="20">
        <f t="shared" si="15"/>
        <v>0</v>
      </c>
      <c r="AU18" s="20">
        <f t="shared" si="16"/>
        <v>0</v>
      </c>
      <c r="AV18" s="20">
        <f t="shared" si="17"/>
        <v>0</v>
      </c>
      <c r="AW18" s="20">
        <f t="shared" si="18"/>
        <v>0</v>
      </c>
      <c r="AX18" s="20">
        <f t="shared" si="19"/>
        <v>0</v>
      </c>
      <c r="AY18" s="20">
        <f t="shared" si="20"/>
        <v>0</v>
      </c>
      <c r="AZ18" s="20">
        <f t="shared" si="21"/>
        <v>0</v>
      </c>
      <c r="BA18" s="20">
        <f t="shared" si="22"/>
        <v>42501</v>
      </c>
      <c r="BB18" s="20">
        <f t="shared" si="23"/>
        <v>0</v>
      </c>
      <c r="BC18" s="20">
        <f t="shared" si="24"/>
        <v>0</v>
      </c>
      <c r="BD18" s="20">
        <f t="shared" si="25"/>
        <v>0</v>
      </c>
      <c r="BE18" s="20">
        <f t="shared" si="26"/>
        <v>0</v>
      </c>
      <c r="BF18" s="20">
        <f t="shared" si="27"/>
        <v>0</v>
      </c>
      <c r="BG18" s="20">
        <f t="shared" si="28"/>
        <v>0</v>
      </c>
      <c r="BH18" s="20">
        <f t="shared" si="29"/>
        <v>0</v>
      </c>
      <c r="BI18" s="20">
        <f t="shared" si="30"/>
        <v>0</v>
      </c>
      <c r="BJ18" s="17" t="s">
        <v>904</v>
      </c>
      <c r="BK18" s="17" t="s">
        <v>458</v>
      </c>
      <c r="BL18" s="17" t="s">
        <v>459</v>
      </c>
      <c r="BM18" s="41">
        <f t="shared" si="31"/>
        <v>155837</v>
      </c>
      <c r="BN18" s="37">
        <f t="shared" si="5"/>
        <v>139266</v>
      </c>
    </row>
    <row r="19" spans="1:66" ht="34.5" customHeight="1">
      <c r="A19" s="8" t="s">
        <v>482</v>
      </c>
      <c r="B19" s="8" t="s">
        <v>483</v>
      </c>
      <c r="C19" s="60">
        <v>60</v>
      </c>
      <c r="D19" s="18" t="s">
        <v>484</v>
      </c>
      <c r="E19" s="39">
        <v>4686.72</v>
      </c>
      <c r="F19" s="19">
        <f t="shared" si="0"/>
        <v>468.67200000000003</v>
      </c>
      <c r="G19" s="19">
        <f t="shared" si="1"/>
        <v>89.04768</v>
      </c>
      <c r="H19" s="19">
        <f t="shared" si="2"/>
        <v>5244.4396799999995</v>
      </c>
      <c r="J19" s="8">
        <f t="shared" si="3"/>
        <v>84</v>
      </c>
      <c r="K19" s="8">
        <v>36</v>
      </c>
      <c r="L19" s="8">
        <v>3</v>
      </c>
      <c r="M19" s="8">
        <v>3</v>
      </c>
      <c r="N19" s="8"/>
      <c r="O19" s="8"/>
      <c r="P19" s="8"/>
      <c r="Q19" s="8">
        <v>6</v>
      </c>
      <c r="R19" s="8"/>
      <c r="S19" s="8">
        <v>2</v>
      </c>
      <c r="T19" s="8">
        <v>3</v>
      </c>
      <c r="U19" s="8">
        <v>3</v>
      </c>
      <c r="V19" s="8">
        <v>3</v>
      </c>
      <c r="W19" s="8">
        <v>3</v>
      </c>
      <c r="X19" s="8"/>
      <c r="Y19" s="8">
        <v>3</v>
      </c>
      <c r="Z19" s="8"/>
      <c r="AA19" s="8">
        <v>3</v>
      </c>
      <c r="AB19" s="8">
        <v>6</v>
      </c>
      <c r="AC19" s="8"/>
      <c r="AD19" s="8">
        <v>6</v>
      </c>
      <c r="AE19" s="8"/>
      <c r="AF19" s="8"/>
      <c r="AG19" s="8">
        <v>2</v>
      </c>
      <c r="AH19" s="8"/>
      <c r="AI19" s="8">
        <v>2</v>
      </c>
      <c r="AK19" s="20">
        <f t="shared" si="6"/>
        <v>188800</v>
      </c>
      <c r="AL19" s="20">
        <f t="shared" si="7"/>
        <v>15733</v>
      </c>
      <c r="AM19" s="20">
        <f t="shared" si="8"/>
        <v>15733</v>
      </c>
      <c r="AN19" s="20">
        <f t="shared" si="9"/>
        <v>0</v>
      </c>
      <c r="AO19" s="20">
        <f t="shared" si="10"/>
        <v>0</v>
      </c>
      <c r="AP19" s="20">
        <f t="shared" si="11"/>
        <v>0</v>
      </c>
      <c r="AQ19" s="20">
        <f t="shared" si="12"/>
        <v>31467</v>
      </c>
      <c r="AR19" s="20">
        <f t="shared" si="13"/>
        <v>0</v>
      </c>
      <c r="AS19" s="20">
        <f t="shared" si="14"/>
        <v>10489</v>
      </c>
      <c r="AT19" s="20">
        <f t="shared" si="15"/>
        <v>15733</v>
      </c>
      <c r="AU19" s="20">
        <f t="shared" si="16"/>
        <v>15733</v>
      </c>
      <c r="AV19" s="20">
        <f t="shared" si="17"/>
        <v>15733</v>
      </c>
      <c r="AW19" s="20">
        <f t="shared" si="18"/>
        <v>15733</v>
      </c>
      <c r="AX19" s="20">
        <f t="shared" si="19"/>
        <v>0</v>
      </c>
      <c r="AY19" s="20">
        <f t="shared" si="20"/>
        <v>15733</v>
      </c>
      <c r="AZ19" s="20">
        <f t="shared" si="21"/>
        <v>0</v>
      </c>
      <c r="BA19" s="20">
        <f t="shared" si="22"/>
        <v>15733</v>
      </c>
      <c r="BB19" s="20">
        <f t="shared" si="23"/>
        <v>31467</v>
      </c>
      <c r="BC19" s="20">
        <f t="shared" si="24"/>
        <v>0</v>
      </c>
      <c r="BD19" s="20">
        <f t="shared" si="25"/>
        <v>31467</v>
      </c>
      <c r="BE19" s="20">
        <f t="shared" si="26"/>
        <v>0</v>
      </c>
      <c r="BF19" s="20">
        <f t="shared" si="27"/>
        <v>0</v>
      </c>
      <c r="BG19" s="20">
        <f t="shared" si="28"/>
        <v>10489</v>
      </c>
      <c r="BH19" s="20">
        <f t="shared" si="29"/>
        <v>0</v>
      </c>
      <c r="BI19" s="20">
        <f t="shared" si="30"/>
        <v>10489</v>
      </c>
      <c r="BJ19" s="17" t="s">
        <v>910</v>
      </c>
      <c r="BK19" s="17" t="s">
        <v>482</v>
      </c>
      <c r="BL19" s="17" t="s">
        <v>483</v>
      </c>
      <c r="BM19" s="41">
        <f t="shared" si="31"/>
        <v>440532</v>
      </c>
      <c r="BN19" s="37">
        <f t="shared" si="5"/>
        <v>393684</v>
      </c>
    </row>
    <row r="20" spans="1:66" ht="34.5" customHeight="1">
      <c r="A20" s="8" t="s">
        <v>482</v>
      </c>
      <c r="B20" s="8" t="s">
        <v>483</v>
      </c>
      <c r="C20" s="60">
        <v>61</v>
      </c>
      <c r="D20" s="18" t="s">
        <v>485</v>
      </c>
      <c r="E20" s="39">
        <v>6251.3</v>
      </c>
      <c r="F20" s="19">
        <f t="shared" si="0"/>
        <v>625.13000000000011</v>
      </c>
      <c r="G20" s="19">
        <f t="shared" si="1"/>
        <v>118.77470000000002</v>
      </c>
      <c r="H20" s="19">
        <f t="shared" si="2"/>
        <v>6995.2047000000002</v>
      </c>
      <c r="J20" s="8">
        <f t="shared" si="3"/>
        <v>49</v>
      </c>
      <c r="K20" s="8">
        <v>10</v>
      </c>
      <c r="L20" s="8"/>
      <c r="M20" s="8">
        <v>2</v>
      </c>
      <c r="N20" s="8"/>
      <c r="O20" s="8"/>
      <c r="P20" s="8"/>
      <c r="Q20" s="8"/>
      <c r="R20" s="8"/>
      <c r="S20" s="8">
        <v>2</v>
      </c>
      <c r="T20" s="8">
        <v>2</v>
      </c>
      <c r="U20" s="8">
        <v>2</v>
      </c>
      <c r="V20" s="8">
        <v>6</v>
      </c>
      <c r="W20" s="8">
        <v>2</v>
      </c>
      <c r="X20" s="8">
        <v>2</v>
      </c>
      <c r="Y20" s="8">
        <v>2</v>
      </c>
      <c r="Z20" s="8">
        <v>2</v>
      </c>
      <c r="AA20" s="8">
        <v>2</v>
      </c>
      <c r="AB20" s="8"/>
      <c r="AC20" s="8"/>
      <c r="AD20" s="8">
        <v>15</v>
      </c>
      <c r="AE20" s="8"/>
      <c r="AF20" s="8"/>
      <c r="AG20" s="8"/>
      <c r="AH20" s="8"/>
      <c r="AI20" s="8"/>
      <c r="AK20" s="20">
        <f t="shared" si="6"/>
        <v>69952</v>
      </c>
      <c r="AL20" s="20">
        <f t="shared" si="7"/>
        <v>0</v>
      </c>
      <c r="AM20" s="20">
        <f t="shared" si="8"/>
        <v>13990</v>
      </c>
      <c r="AN20" s="20">
        <f t="shared" si="9"/>
        <v>0</v>
      </c>
      <c r="AO20" s="20">
        <f t="shared" si="10"/>
        <v>0</v>
      </c>
      <c r="AP20" s="20">
        <f t="shared" si="11"/>
        <v>0</v>
      </c>
      <c r="AQ20" s="20">
        <f t="shared" si="12"/>
        <v>0</v>
      </c>
      <c r="AR20" s="20">
        <f t="shared" si="13"/>
        <v>0</v>
      </c>
      <c r="AS20" s="20">
        <f t="shared" si="14"/>
        <v>13990</v>
      </c>
      <c r="AT20" s="20">
        <f t="shared" si="15"/>
        <v>13990</v>
      </c>
      <c r="AU20" s="20">
        <f t="shared" si="16"/>
        <v>13990</v>
      </c>
      <c r="AV20" s="20">
        <f t="shared" si="17"/>
        <v>41971</v>
      </c>
      <c r="AW20" s="20">
        <f t="shared" si="18"/>
        <v>13990</v>
      </c>
      <c r="AX20" s="20">
        <f t="shared" si="19"/>
        <v>13990</v>
      </c>
      <c r="AY20" s="20">
        <f t="shared" si="20"/>
        <v>13990</v>
      </c>
      <c r="AZ20" s="20">
        <f t="shared" si="21"/>
        <v>13990</v>
      </c>
      <c r="BA20" s="20">
        <f t="shared" si="22"/>
        <v>13990</v>
      </c>
      <c r="BB20" s="20">
        <f t="shared" si="23"/>
        <v>0</v>
      </c>
      <c r="BC20" s="20">
        <f t="shared" si="24"/>
        <v>0</v>
      </c>
      <c r="BD20" s="20">
        <f t="shared" si="25"/>
        <v>104928</v>
      </c>
      <c r="BE20" s="20">
        <f t="shared" si="26"/>
        <v>0</v>
      </c>
      <c r="BF20" s="20">
        <f t="shared" si="27"/>
        <v>0</v>
      </c>
      <c r="BG20" s="20">
        <f t="shared" si="28"/>
        <v>0</v>
      </c>
      <c r="BH20" s="20">
        <f t="shared" si="29"/>
        <v>0</v>
      </c>
      <c r="BI20" s="20">
        <f t="shared" si="30"/>
        <v>0</v>
      </c>
      <c r="BJ20" s="17" t="s">
        <v>910</v>
      </c>
      <c r="BK20" s="17" t="s">
        <v>482</v>
      </c>
      <c r="BL20" s="17" t="s">
        <v>483</v>
      </c>
      <c r="BM20" s="41">
        <f t="shared" si="31"/>
        <v>342761</v>
      </c>
      <c r="BN20" s="37">
        <f t="shared" si="5"/>
        <v>306314</v>
      </c>
    </row>
    <row r="21" spans="1:66" ht="45">
      <c r="A21" s="8" t="s">
        <v>486</v>
      </c>
      <c r="B21" s="8" t="s">
        <v>487</v>
      </c>
      <c r="C21" s="60">
        <v>62</v>
      </c>
      <c r="D21" s="18" t="s">
        <v>488</v>
      </c>
      <c r="E21" s="39">
        <v>7886.67</v>
      </c>
      <c r="F21" s="19">
        <f t="shared" si="0"/>
        <v>788.66700000000003</v>
      </c>
      <c r="G21" s="19">
        <f t="shared" si="1"/>
        <v>149.84673000000001</v>
      </c>
      <c r="H21" s="19">
        <f t="shared" si="2"/>
        <v>8825.1837299999988</v>
      </c>
      <c r="J21" s="8">
        <f t="shared" si="3"/>
        <v>5</v>
      </c>
      <c r="K21" s="8">
        <v>5</v>
      </c>
      <c r="L21" s="8"/>
      <c r="M21" s="8"/>
      <c r="N21" s="8"/>
      <c r="O21" s="8"/>
      <c r="P21" s="8"/>
      <c r="Q21" s="8"/>
      <c r="R21" s="8"/>
      <c r="S21" s="8"/>
      <c r="T21" s="8"/>
      <c r="U21" s="8"/>
      <c r="V21" s="8"/>
      <c r="W21" s="8"/>
      <c r="X21" s="8"/>
      <c r="Y21" s="8"/>
      <c r="Z21" s="8"/>
      <c r="AA21" s="8"/>
      <c r="AB21" s="8"/>
      <c r="AC21" s="8"/>
      <c r="AD21" s="8"/>
      <c r="AE21" s="8"/>
      <c r="AF21" s="8"/>
      <c r="AG21" s="8"/>
      <c r="AH21" s="8"/>
      <c r="AI21" s="8"/>
      <c r="AK21" s="202">
        <v>0</v>
      </c>
      <c r="AL21" s="20">
        <f t="shared" si="7"/>
        <v>0</v>
      </c>
      <c r="AM21" s="20">
        <f t="shared" si="8"/>
        <v>0</v>
      </c>
      <c r="AN21" s="20">
        <f t="shared" si="9"/>
        <v>0</v>
      </c>
      <c r="AO21" s="20">
        <f t="shared" si="10"/>
        <v>0</v>
      </c>
      <c r="AP21" s="20">
        <f t="shared" si="11"/>
        <v>0</v>
      </c>
      <c r="AQ21" s="20">
        <f t="shared" si="12"/>
        <v>0</v>
      </c>
      <c r="AR21" s="20">
        <f t="shared" si="13"/>
        <v>0</v>
      </c>
      <c r="AS21" s="20">
        <f t="shared" si="14"/>
        <v>0</v>
      </c>
      <c r="AT21" s="20">
        <f t="shared" si="15"/>
        <v>0</v>
      </c>
      <c r="AU21" s="20">
        <f t="shared" si="16"/>
        <v>0</v>
      </c>
      <c r="AV21" s="20">
        <f t="shared" si="17"/>
        <v>0</v>
      </c>
      <c r="AW21" s="20">
        <f t="shared" si="18"/>
        <v>0</v>
      </c>
      <c r="AX21" s="20">
        <f t="shared" si="19"/>
        <v>0</v>
      </c>
      <c r="AY21" s="20">
        <f t="shared" si="20"/>
        <v>0</v>
      </c>
      <c r="AZ21" s="20">
        <f t="shared" si="21"/>
        <v>0</v>
      </c>
      <c r="BA21" s="20">
        <f t="shared" si="22"/>
        <v>0</v>
      </c>
      <c r="BB21" s="20">
        <f t="shared" si="23"/>
        <v>0</v>
      </c>
      <c r="BC21" s="20">
        <f t="shared" si="24"/>
        <v>0</v>
      </c>
      <c r="BD21" s="20">
        <f t="shared" si="25"/>
        <v>0</v>
      </c>
      <c r="BE21" s="20">
        <f t="shared" si="26"/>
        <v>0</v>
      </c>
      <c r="BF21" s="20">
        <f t="shared" si="27"/>
        <v>0</v>
      </c>
      <c r="BG21" s="20">
        <f t="shared" si="28"/>
        <v>0</v>
      </c>
      <c r="BH21" s="20">
        <f t="shared" si="29"/>
        <v>0</v>
      </c>
      <c r="BI21" s="20">
        <f t="shared" si="30"/>
        <v>0</v>
      </c>
      <c r="BJ21" s="17" t="s">
        <v>911</v>
      </c>
      <c r="BK21" s="17" t="s">
        <v>486</v>
      </c>
      <c r="BL21" s="17" t="s">
        <v>487</v>
      </c>
      <c r="BM21" s="41">
        <f t="shared" si="31"/>
        <v>0</v>
      </c>
      <c r="BN21" s="37">
        <f t="shared" si="5"/>
        <v>39433</v>
      </c>
    </row>
    <row r="22" spans="1:66" ht="34.5" customHeight="1">
      <c r="A22" s="8" t="s">
        <v>486</v>
      </c>
      <c r="B22" s="8" t="s">
        <v>487</v>
      </c>
      <c r="C22" s="60">
        <v>63</v>
      </c>
      <c r="D22" s="18" t="s">
        <v>489</v>
      </c>
      <c r="E22" s="39">
        <v>8994.5499999999993</v>
      </c>
      <c r="F22" s="19">
        <f t="shared" si="0"/>
        <v>899.45499999999993</v>
      </c>
      <c r="G22" s="19">
        <f t="shared" si="1"/>
        <v>170.89644999999999</v>
      </c>
      <c r="H22" s="19">
        <f t="shared" si="2"/>
        <v>10064.901449999999</v>
      </c>
      <c r="J22" s="8">
        <f t="shared" si="3"/>
        <v>52</v>
      </c>
      <c r="K22" s="8">
        <v>10</v>
      </c>
      <c r="L22" s="8"/>
      <c r="M22" s="8"/>
      <c r="N22" s="8"/>
      <c r="O22" s="8"/>
      <c r="P22" s="8"/>
      <c r="Q22" s="8"/>
      <c r="R22" s="8"/>
      <c r="S22" s="8"/>
      <c r="T22" s="8"/>
      <c r="U22" s="8"/>
      <c r="V22" s="8"/>
      <c r="W22" s="8">
        <v>3</v>
      </c>
      <c r="X22" s="8"/>
      <c r="Y22" s="8">
        <v>3</v>
      </c>
      <c r="Z22" s="8"/>
      <c r="AA22" s="8"/>
      <c r="AB22" s="8"/>
      <c r="AC22" s="8"/>
      <c r="AD22" s="8"/>
      <c r="AE22" s="8"/>
      <c r="AF22" s="8">
        <v>9</v>
      </c>
      <c r="AG22" s="8"/>
      <c r="AH22" s="8">
        <v>25</v>
      </c>
      <c r="AI22" s="8">
        <v>2</v>
      </c>
      <c r="AK22" s="202">
        <v>47967</v>
      </c>
      <c r="AL22" s="20">
        <f t="shared" si="7"/>
        <v>0</v>
      </c>
      <c r="AM22" s="20">
        <f t="shared" si="8"/>
        <v>0</v>
      </c>
      <c r="AN22" s="20">
        <f t="shared" si="9"/>
        <v>0</v>
      </c>
      <c r="AO22" s="20">
        <f t="shared" si="10"/>
        <v>0</v>
      </c>
      <c r="AP22" s="20">
        <f t="shared" si="11"/>
        <v>0</v>
      </c>
      <c r="AQ22" s="20">
        <f t="shared" si="12"/>
        <v>0</v>
      </c>
      <c r="AR22" s="20">
        <f t="shared" si="13"/>
        <v>0</v>
      </c>
      <c r="AS22" s="20">
        <f t="shared" si="14"/>
        <v>0</v>
      </c>
      <c r="AT22" s="20">
        <f t="shared" si="15"/>
        <v>0</v>
      </c>
      <c r="AU22" s="20">
        <f t="shared" si="16"/>
        <v>0</v>
      </c>
      <c r="AV22" s="20">
        <f t="shared" si="17"/>
        <v>0</v>
      </c>
      <c r="AW22" s="202">
        <v>0</v>
      </c>
      <c r="AX22" s="20">
        <f t="shared" si="19"/>
        <v>0</v>
      </c>
      <c r="AY22" s="202">
        <v>0</v>
      </c>
      <c r="AZ22" s="20">
        <f t="shared" si="21"/>
        <v>0</v>
      </c>
      <c r="BA22" s="20">
        <f t="shared" si="22"/>
        <v>0</v>
      </c>
      <c r="BB22" s="20">
        <f t="shared" si="23"/>
        <v>0</v>
      </c>
      <c r="BC22" s="20">
        <f t="shared" si="24"/>
        <v>0</v>
      </c>
      <c r="BD22" s="20">
        <f t="shared" si="25"/>
        <v>0</v>
      </c>
      <c r="BE22" s="20">
        <f t="shared" si="26"/>
        <v>0</v>
      </c>
      <c r="BF22" s="202">
        <v>0</v>
      </c>
      <c r="BG22" s="20">
        <f t="shared" si="28"/>
        <v>0</v>
      </c>
      <c r="BH22" s="202">
        <v>0</v>
      </c>
      <c r="BI22" s="202">
        <v>0</v>
      </c>
      <c r="BJ22" s="17" t="s">
        <v>911</v>
      </c>
      <c r="BK22" s="17" t="s">
        <v>486</v>
      </c>
      <c r="BL22" s="17" t="s">
        <v>487</v>
      </c>
      <c r="BM22" s="41">
        <f t="shared" si="31"/>
        <v>47967</v>
      </c>
      <c r="BN22" s="37">
        <f t="shared" si="5"/>
        <v>467717</v>
      </c>
    </row>
    <row r="23" spans="1:66" ht="34.5" customHeight="1">
      <c r="A23" s="8" t="s">
        <v>490</v>
      </c>
      <c r="B23" s="8" t="s">
        <v>491</v>
      </c>
      <c r="C23" s="60">
        <v>64</v>
      </c>
      <c r="D23" s="18" t="s">
        <v>492</v>
      </c>
      <c r="E23" s="39">
        <v>1038.17</v>
      </c>
      <c r="F23" s="19">
        <f t="shared" si="0"/>
        <v>103.81700000000001</v>
      </c>
      <c r="G23" s="19">
        <f t="shared" si="1"/>
        <v>19.725230000000003</v>
      </c>
      <c r="H23" s="19">
        <f t="shared" si="2"/>
        <v>1161.7122300000001</v>
      </c>
      <c r="J23" s="8">
        <f t="shared" si="3"/>
        <v>73</v>
      </c>
      <c r="K23" s="8">
        <v>30</v>
      </c>
      <c r="L23" s="8">
        <v>4</v>
      </c>
      <c r="M23" s="8"/>
      <c r="N23" s="8"/>
      <c r="O23" s="8"/>
      <c r="P23" s="8">
        <v>4</v>
      </c>
      <c r="Q23" s="8">
        <v>4</v>
      </c>
      <c r="R23" s="8"/>
      <c r="S23" s="8">
        <v>4</v>
      </c>
      <c r="T23" s="8">
        <v>4</v>
      </c>
      <c r="U23" s="8">
        <v>4</v>
      </c>
      <c r="V23" s="8">
        <v>4</v>
      </c>
      <c r="W23" s="8">
        <v>2</v>
      </c>
      <c r="X23" s="8"/>
      <c r="Y23" s="8">
        <v>4</v>
      </c>
      <c r="Z23" s="8"/>
      <c r="AA23" s="8">
        <v>4</v>
      </c>
      <c r="AB23" s="8">
        <v>5</v>
      </c>
      <c r="AC23" s="8"/>
      <c r="AD23" s="8"/>
      <c r="AE23" s="8"/>
      <c r="AF23" s="8"/>
      <c r="AG23" s="8"/>
      <c r="AH23" s="8"/>
      <c r="AI23" s="8"/>
      <c r="AK23" s="20">
        <f t="shared" si="6"/>
        <v>34851</v>
      </c>
      <c r="AL23" s="20">
        <f t="shared" si="7"/>
        <v>4647</v>
      </c>
      <c r="AM23" s="20">
        <f t="shared" si="8"/>
        <v>0</v>
      </c>
      <c r="AN23" s="20">
        <f t="shared" si="9"/>
        <v>0</v>
      </c>
      <c r="AO23" s="20">
        <f t="shared" si="10"/>
        <v>0</v>
      </c>
      <c r="AP23" s="20">
        <f t="shared" si="11"/>
        <v>4647</v>
      </c>
      <c r="AQ23" s="20">
        <f t="shared" si="12"/>
        <v>4647</v>
      </c>
      <c r="AR23" s="20">
        <f t="shared" si="13"/>
        <v>0</v>
      </c>
      <c r="AS23" s="20">
        <f t="shared" si="14"/>
        <v>4647</v>
      </c>
      <c r="AT23" s="20">
        <f t="shared" si="15"/>
        <v>4647</v>
      </c>
      <c r="AU23" s="20">
        <f t="shared" si="16"/>
        <v>4647</v>
      </c>
      <c r="AV23" s="20">
        <f t="shared" si="17"/>
        <v>4647</v>
      </c>
      <c r="AW23" s="20">
        <f t="shared" si="18"/>
        <v>2323</v>
      </c>
      <c r="AX23" s="20">
        <f t="shared" si="19"/>
        <v>0</v>
      </c>
      <c r="AY23" s="20">
        <f t="shared" si="20"/>
        <v>4647</v>
      </c>
      <c r="AZ23" s="20">
        <f t="shared" si="21"/>
        <v>0</v>
      </c>
      <c r="BA23" s="20">
        <f t="shared" si="22"/>
        <v>4647</v>
      </c>
      <c r="BB23" s="20">
        <f t="shared" si="23"/>
        <v>5809</v>
      </c>
      <c r="BC23" s="20">
        <f t="shared" si="24"/>
        <v>0</v>
      </c>
      <c r="BD23" s="20">
        <f t="shared" si="25"/>
        <v>0</v>
      </c>
      <c r="BE23" s="20">
        <f t="shared" si="26"/>
        <v>0</v>
      </c>
      <c r="BF23" s="20">
        <f t="shared" si="27"/>
        <v>0</v>
      </c>
      <c r="BG23" s="20">
        <f t="shared" si="28"/>
        <v>0</v>
      </c>
      <c r="BH23" s="20">
        <f t="shared" si="29"/>
        <v>0</v>
      </c>
      <c r="BI23" s="20">
        <f t="shared" si="30"/>
        <v>0</v>
      </c>
      <c r="BJ23" s="17" t="s">
        <v>912</v>
      </c>
      <c r="BK23" s="17" t="s">
        <v>490</v>
      </c>
      <c r="BL23" s="17" t="s">
        <v>491</v>
      </c>
      <c r="BM23" s="41">
        <f t="shared" si="31"/>
        <v>84806</v>
      </c>
      <c r="BN23" s="37">
        <f t="shared" si="5"/>
        <v>75786</v>
      </c>
    </row>
    <row r="24" spans="1:66" ht="34.5" customHeight="1">
      <c r="A24" s="8" t="s">
        <v>490</v>
      </c>
      <c r="B24" s="8" t="s">
        <v>491</v>
      </c>
      <c r="C24" s="60">
        <v>65</v>
      </c>
      <c r="D24" s="18" t="s">
        <v>493</v>
      </c>
      <c r="E24" s="39">
        <v>1282.1600000000001</v>
      </c>
      <c r="F24" s="19">
        <f t="shared" si="0"/>
        <v>128.21600000000001</v>
      </c>
      <c r="G24" s="19">
        <f t="shared" si="1"/>
        <v>24.361040000000003</v>
      </c>
      <c r="H24" s="19">
        <f t="shared" si="2"/>
        <v>1434.7370400000002</v>
      </c>
      <c r="J24" s="8">
        <f t="shared" si="3"/>
        <v>34</v>
      </c>
      <c r="K24" s="8">
        <v>20</v>
      </c>
      <c r="L24" s="8">
        <v>2</v>
      </c>
      <c r="M24" s="8"/>
      <c r="N24" s="8"/>
      <c r="O24" s="8"/>
      <c r="P24" s="8"/>
      <c r="Q24" s="8"/>
      <c r="R24" s="8"/>
      <c r="S24" s="8">
        <v>2</v>
      </c>
      <c r="T24" s="8">
        <v>2</v>
      </c>
      <c r="U24" s="8">
        <v>2</v>
      </c>
      <c r="V24" s="8"/>
      <c r="W24" s="8">
        <v>2</v>
      </c>
      <c r="X24" s="8"/>
      <c r="Y24" s="8">
        <v>2</v>
      </c>
      <c r="Z24" s="8"/>
      <c r="AA24" s="8">
        <v>2</v>
      </c>
      <c r="AB24" s="8"/>
      <c r="AC24" s="8"/>
      <c r="AD24" s="8"/>
      <c r="AE24" s="8"/>
      <c r="AF24" s="8"/>
      <c r="AG24" s="8"/>
      <c r="AH24" s="8"/>
      <c r="AI24" s="8"/>
      <c r="AK24" s="20">
        <f t="shared" si="6"/>
        <v>28695</v>
      </c>
      <c r="AL24" s="20">
        <f t="shared" si="7"/>
        <v>2869</v>
      </c>
      <c r="AM24" s="20">
        <f t="shared" si="8"/>
        <v>0</v>
      </c>
      <c r="AN24" s="20">
        <f t="shared" si="9"/>
        <v>0</v>
      </c>
      <c r="AO24" s="20">
        <f t="shared" si="10"/>
        <v>0</v>
      </c>
      <c r="AP24" s="20">
        <f t="shared" si="11"/>
        <v>0</v>
      </c>
      <c r="AQ24" s="20">
        <f t="shared" si="12"/>
        <v>0</v>
      </c>
      <c r="AR24" s="20">
        <f t="shared" si="13"/>
        <v>0</v>
      </c>
      <c r="AS24" s="20">
        <f t="shared" si="14"/>
        <v>2869</v>
      </c>
      <c r="AT24" s="20">
        <f t="shared" si="15"/>
        <v>2869</v>
      </c>
      <c r="AU24" s="20">
        <f t="shared" si="16"/>
        <v>2869</v>
      </c>
      <c r="AV24" s="20">
        <f t="shared" si="17"/>
        <v>0</v>
      </c>
      <c r="AW24" s="20">
        <f t="shared" si="18"/>
        <v>2869</v>
      </c>
      <c r="AX24" s="20">
        <f t="shared" si="19"/>
        <v>0</v>
      </c>
      <c r="AY24" s="20">
        <f t="shared" si="20"/>
        <v>2869</v>
      </c>
      <c r="AZ24" s="20">
        <f t="shared" si="21"/>
        <v>0</v>
      </c>
      <c r="BA24" s="20">
        <f t="shared" si="22"/>
        <v>2869</v>
      </c>
      <c r="BB24" s="20">
        <f t="shared" si="23"/>
        <v>0</v>
      </c>
      <c r="BC24" s="20">
        <f t="shared" si="24"/>
        <v>0</v>
      </c>
      <c r="BD24" s="20">
        <f t="shared" si="25"/>
        <v>0</v>
      </c>
      <c r="BE24" s="20">
        <f t="shared" si="26"/>
        <v>0</v>
      </c>
      <c r="BF24" s="20">
        <f t="shared" si="27"/>
        <v>0</v>
      </c>
      <c r="BG24" s="20">
        <f t="shared" si="28"/>
        <v>0</v>
      </c>
      <c r="BH24" s="20">
        <f t="shared" si="29"/>
        <v>0</v>
      </c>
      <c r="BI24" s="20">
        <f t="shared" si="30"/>
        <v>0</v>
      </c>
      <c r="BJ24" s="17" t="s">
        <v>912</v>
      </c>
      <c r="BK24" s="17" t="s">
        <v>490</v>
      </c>
      <c r="BL24" s="17" t="s">
        <v>491</v>
      </c>
      <c r="BM24" s="41">
        <f t="shared" si="31"/>
        <v>48778</v>
      </c>
      <c r="BN24" s="37">
        <f t="shared" si="5"/>
        <v>43593</v>
      </c>
    </row>
    <row r="25" spans="1:66" ht="33.75">
      <c r="A25" s="8" t="s">
        <v>490</v>
      </c>
      <c r="B25" s="8" t="s">
        <v>491</v>
      </c>
      <c r="C25" s="60">
        <v>66</v>
      </c>
      <c r="D25" s="18" t="s">
        <v>494</v>
      </c>
      <c r="E25" s="39">
        <v>1282.1600000000001</v>
      </c>
      <c r="F25" s="19">
        <f t="shared" si="0"/>
        <v>128.21600000000001</v>
      </c>
      <c r="G25" s="19">
        <f t="shared" si="1"/>
        <v>24.361040000000003</v>
      </c>
      <c r="H25" s="19">
        <f t="shared" si="2"/>
        <v>1434.7370400000002</v>
      </c>
      <c r="J25" s="8">
        <f t="shared" si="3"/>
        <v>3</v>
      </c>
      <c r="K25" s="8"/>
      <c r="L25" s="8"/>
      <c r="M25" s="8"/>
      <c r="N25" s="8"/>
      <c r="O25" s="8"/>
      <c r="P25" s="8"/>
      <c r="Q25" s="8"/>
      <c r="R25" s="8"/>
      <c r="S25" s="8"/>
      <c r="T25" s="8"/>
      <c r="U25" s="8"/>
      <c r="V25" s="8"/>
      <c r="W25" s="8"/>
      <c r="X25" s="8"/>
      <c r="Y25" s="8"/>
      <c r="Z25" s="8"/>
      <c r="AA25" s="8"/>
      <c r="AB25" s="8"/>
      <c r="AC25" s="8"/>
      <c r="AD25" s="8"/>
      <c r="AE25" s="8"/>
      <c r="AF25" s="8"/>
      <c r="AG25" s="8"/>
      <c r="AH25" s="8"/>
      <c r="AI25" s="8">
        <v>3</v>
      </c>
      <c r="AK25" s="20">
        <f t="shared" si="6"/>
        <v>0</v>
      </c>
      <c r="AL25" s="20">
        <f t="shared" si="7"/>
        <v>0</v>
      </c>
      <c r="AM25" s="20">
        <f t="shared" si="8"/>
        <v>0</v>
      </c>
      <c r="AN25" s="20">
        <f t="shared" si="9"/>
        <v>0</v>
      </c>
      <c r="AO25" s="20">
        <f t="shared" si="10"/>
        <v>0</v>
      </c>
      <c r="AP25" s="20">
        <f t="shared" si="11"/>
        <v>0</v>
      </c>
      <c r="AQ25" s="20">
        <f t="shared" si="12"/>
        <v>0</v>
      </c>
      <c r="AR25" s="20">
        <f t="shared" si="13"/>
        <v>0</v>
      </c>
      <c r="AS25" s="20">
        <f t="shared" si="14"/>
        <v>0</v>
      </c>
      <c r="AT25" s="20">
        <f t="shared" si="15"/>
        <v>0</v>
      </c>
      <c r="AU25" s="20">
        <f t="shared" si="16"/>
        <v>0</v>
      </c>
      <c r="AV25" s="20">
        <f t="shared" si="17"/>
        <v>0</v>
      </c>
      <c r="AW25" s="20">
        <f t="shared" si="18"/>
        <v>0</v>
      </c>
      <c r="AX25" s="20">
        <f t="shared" si="19"/>
        <v>0</v>
      </c>
      <c r="AY25" s="20">
        <f t="shared" si="20"/>
        <v>0</v>
      </c>
      <c r="AZ25" s="20">
        <f t="shared" si="21"/>
        <v>0</v>
      </c>
      <c r="BA25" s="20">
        <f t="shared" si="22"/>
        <v>0</v>
      </c>
      <c r="BB25" s="20">
        <f t="shared" si="23"/>
        <v>0</v>
      </c>
      <c r="BC25" s="20">
        <f t="shared" si="24"/>
        <v>0</v>
      </c>
      <c r="BD25" s="20">
        <f t="shared" si="25"/>
        <v>0</v>
      </c>
      <c r="BE25" s="20">
        <f t="shared" si="26"/>
        <v>0</v>
      </c>
      <c r="BF25" s="20">
        <f t="shared" si="27"/>
        <v>0</v>
      </c>
      <c r="BG25" s="20">
        <f t="shared" si="28"/>
        <v>0</v>
      </c>
      <c r="BH25" s="20">
        <f t="shared" si="29"/>
        <v>0</v>
      </c>
      <c r="BI25" s="20">
        <f t="shared" si="30"/>
        <v>4304</v>
      </c>
      <c r="BJ25" s="17" t="s">
        <v>912</v>
      </c>
      <c r="BK25" s="17" t="s">
        <v>490</v>
      </c>
      <c r="BL25" s="17" t="s">
        <v>491</v>
      </c>
      <c r="BM25" s="41">
        <f t="shared" si="31"/>
        <v>4304</v>
      </c>
      <c r="BN25" s="37">
        <f t="shared" si="5"/>
        <v>3846</v>
      </c>
    </row>
    <row r="26" spans="1:66" ht="33.75">
      <c r="A26" s="8" t="s">
        <v>490</v>
      </c>
      <c r="B26" s="22" t="s">
        <v>491</v>
      </c>
      <c r="C26" s="60">
        <v>67</v>
      </c>
      <c r="D26" s="18" t="s">
        <v>495</v>
      </c>
      <c r="E26" s="40">
        <v>1038.17</v>
      </c>
      <c r="F26" s="19">
        <f t="shared" si="0"/>
        <v>103.81700000000001</v>
      </c>
      <c r="G26" s="19">
        <f t="shared" si="1"/>
        <v>19.725230000000003</v>
      </c>
      <c r="H26" s="19">
        <f t="shared" si="2"/>
        <v>1161.7122300000001</v>
      </c>
      <c r="J26" s="8">
        <f t="shared" si="3"/>
        <v>5</v>
      </c>
      <c r="K26" s="8">
        <v>5</v>
      </c>
      <c r="L26" s="8"/>
      <c r="M26" s="8"/>
      <c r="N26" s="8"/>
      <c r="O26" s="8"/>
      <c r="P26" s="8"/>
      <c r="Q26" s="8"/>
      <c r="R26" s="8"/>
      <c r="S26" s="8"/>
      <c r="T26" s="8"/>
      <c r="U26" s="100"/>
      <c r="V26" s="8"/>
      <c r="W26" s="8"/>
      <c r="X26" s="8"/>
      <c r="Y26" s="8"/>
      <c r="Z26" s="8"/>
      <c r="AA26" s="8"/>
      <c r="AB26" s="8"/>
      <c r="AC26" s="8"/>
      <c r="AD26" s="8"/>
      <c r="AE26" s="8"/>
      <c r="AF26" s="8"/>
      <c r="AG26" s="8"/>
      <c r="AH26" s="8"/>
      <c r="AI26" s="8"/>
      <c r="AK26" s="20">
        <f t="shared" si="6"/>
        <v>5809</v>
      </c>
      <c r="AL26" s="20">
        <f t="shared" si="7"/>
        <v>0</v>
      </c>
      <c r="AM26" s="20">
        <f t="shared" si="8"/>
        <v>0</v>
      </c>
      <c r="AN26" s="20">
        <f t="shared" si="9"/>
        <v>0</v>
      </c>
      <c r="AO26" s="20">
        <f t="shared" si="10"/>
        <v>0</v>
      </c>
      <c r="AP26" s="20">
        <f t="shared" si="11"/>
        <v>0</v>
      </c>
      <c r="AQ26" s="20">
        <f t="shared" si="12"/>
        <v>0</v>
      </c>
      <c r="AR26" s="20">
        <f t="shared" si="13"/>
        <v>0</v>
      </c>
      <c r="AS26" s="20">
        <f t="shared" si="14"/>
        <v>0</v>
      </c>
      <c r="AT26" s="20">
        <f t="shared" si="15"/>
        <v>0</v>
      </c>
      <c r="AU26" s="20">
        <f t="shared" si="16"/>
        <v>0</v>
      </c>
      <c r="AV26" s="20">
        <f t="shared" si="17"/>
        <v>0</v>
      </c>
      <c r="AW26" s="20">
        <f t="shared" si="18"/>
        <v>0</v>
      </c>
      <c r="AX26" s="20">
        <f t="shared" si="19"/>
        <v>0</v>
      </c>
      <c r="AY26" s="20">
        <f t="shared" si="20"/>
        <v>0</v>
      </c>
      <c r="AZ26" s="20">
        <f t="shared" si="21"/>
        <v>0</v>
      </c>
      <c r="BA26" s="20">
        <f t="shared" si="22"/>
        <v>0</v>
      </c>
      <c r="BB26" s="20">
        <f t="shared" si="23"/>
        <v>0</v>
      </c>
      <c r="BC26" s="20">
        <f t="shared" si="24"/>
        <v>0</v>
      </c>
      <c r="BD26" s="20">
        <f t="shared" si="25"/>
        <v>0</v>
      </c>
      <c r="BE26" s="20">
        <f t="shared" si="26"/>
        <v>0</v>
      </c>
      <c r="BF26" s="20">
        <f t="shared" si="27"/>
        <v>0</v>
      </c>
      <c r="BG26" s="20">
        <f t="shared" si="28"/>
        <v>0</v>
      </c>
      <c r="BH26" s="20">
        <f t="shared" si="29"/>
        <v>0</v>
      </c>
      <c r="BI26" s="20">
        <f t="shared" si="30"/>
        <v>0</v>
      </c>
      <c r="BJ26" s="23" t="s">
        <v>912</v>
      </c>
      <c r="BK26" s="17" t="s">
        <v>490</v>
      </c>
      <c r="BL26" s="23" t="s">
        <v>491</v>
      </c>
      <c r="BM26" s="41">
        <f t="shared" si="31"/>
        <v>5809</v>
      </c>
      <c r="BN26" s="37">
        <f t="shared" si="5"/>
        <v>5191</v>
      </c>
    </row>
    <row r="27" spans="1:66" ht="33.75">
      <c r="A27" s="8" t="s">
        <v>490</v>
      </c>
      <c r="B27" s="22" t="s">
        <v>491</v>
      </c>
      <c r="C27" s="60">
        <v>68</v>
      </c>
      <c r="D27" s="18" t="s">
        <v>496</v>
      </c>
      <c r="E27" s="40">
        <v>1038.17</v>
      </c>
      <c r="F27" s="19">
        <f t="shared" si="0"/>
        <v>103.81700000000001</v>
      </c>
      <c r="G27" s="19">
        <f t="shared" si="1"/>
        <v>19.725230000000003</v>
      </c>
      <c r="H27" s="19">
        <f t="shared" si="2"/>
        <v>1161.7122300000001</v>
      </c>
      <c r="J27" s="8">
        <f t="shared" si="3"/>
        <v>0</v>
      </c>
      <c r="K27" s="8"/>
      <c r="L27" s="8"/>
      <c r="M27" s="8"/>
      <c r="N27" s="8"/>
      <c r="O27" s="8"/>
      <c r="P27" s="8"/>
      <c r="Q27" s="8"/>
      <c r="R27" s="8"/>
      <c r="S27" s="8"/>
      <c r="T27" s="8"/>
      <c r="U27" s="8"/>
      <c r="V27" s="8"/>
      <c r="W27" s="8"/>
      <c r="X27" s="8"/>
      <c r="Y27" s="8"/>
      <c r="Z27" s="8"/>
      <c r="AA27" s="8"/>
      <c r="AB27" s="8"/>
      <c r="AC27" s="8"/>
      <c r="AD27" s="8"/>
      <c r="AE27" s="8"/>
      <c r="AF27" s="8"/>
      <c r="AG27" s="8"/>
      <c r="AH27" s="8"/>
      <c r="AI27" s="8"/>
      <c r="AK27" s="20">
        <f t="shared" si="6"/>
        <v>0</v>
      </c>
      <c r="AL27" s="20">
        <f t="shared" si="7"/>
        <v>0</v>
      </c>
      <c r="AM27" s="20">
        <f t="shared" si="8"/>
        <v>0</v>
      </c>
      <c r="AN27" s="20">
        <f t="shared" si="9"/>
        <v>0</v>
      </c>
      <c r="AO27" s="20">
        <f t="shared" si="10"/>
        <v>0</v>
      </c>
      <c r="AP27" s="20">
        <f t="shared" si="11"/>
        <v>0</v>
      </c>
      <c r="AQ27" s="20">
        <f t="shared" si="12"/>
        <v>0</v>
      </c>
      <c r="AR27" s="20">
        <f t="shared" si="13"/>
        <v>0</v>
      </c>
      <c r="AS27" s="20">
        <f t="shared" si="14"/>
        <v>0</v>
      </c>
      <c r="AT27" s="20">
        <f t="shared" si="15"/>
        <v>0</v>
      </c>
      <c r="AU27" s="20">
        <f t="shared" si="16"/>
        <v>0</v>
      </c>
      <c r="AV27" s="20">
        <f t="shared" si="17"/>
        <v>0</v>
      </c>
      <c r="AW27" s="20">
        <f t="shared" si="18"/>
        <v>0</v>
      </c>
      <c r="AX27" s="20">
        <f t="shared" si="19"/>
        <v>0</v>
      </c>
      <c r="AY27" s="20">
        <f t="shared" si="20"/>
        <v>0</v>
      </c>
      <c r="AZ27" s="20">
        <f t="shared" si="21"/>
        <v>0</v>
      </c>
      <c r="BA27" s="20">
        <f t="shared" si="22"/>
        <v>0</v>
      </c>
      <c r="BB27" s="20">
        <f t="shared" si="23"/>
        <v>0</v>
      </c>
      <c r="BC27" s="20">
        <f t="shared" si="24"/>
        <v>0</v>
      </c>
      <c r="BD27" s="20">
        <f t="shared" si="25"/>
        <v>0</v>
      </c>
      <c r="BE27" s="20">
        <f t="shared" si="26"/>
        <v>0</v>
      </c>
      <c r="BF27" s="20">
        <f t="shared" si="27"/>
        <v>0</v>
      </c>
      <c r="BG27" s="20">
        <f t="shared" si="28"/>
        <v>0</v>
      </c>
      <c r="BH27" s="20">
        <f t="shared" si="29"/>
        <v>0</v>
      </c>
      <c r="BI27" s="20">
        <f t="shared" si="30"/>
        <v>0</v>
      </c>
      <c r="BJ27" s="23" t="s">
        <v>912</v>
      </c>
      <c r="BK27" s="17" t="s">
        <v>490</v>
      </c>
      <c r="BL27" s="23" t="s">
        <v>491</v>
      </c>
      <c r="BM27" s="41">
        <f t="shared" si="31"/>
        <v>0</v>
      </c>
      <c r="BN27" s="37">
        <f t="shared" si="5"/>
        <v>0</v>
      </c>
    </row>
    <row r="28" spans="1:66" ht="33.75">
      <c r="A28" s="8" t="s">
        <v>490</v>
      </c>
      <c r="B28" s="22" t="s">
        <v>491</v>
      </c>
      <c r="C28" s="60">
        <v>69</v>
      </c>
      <c r="D28" s="18" t="s">
        <v>497</v>
      </c>
      <c r="E28" s="40">
        <v>1202.02</v>
      </c>
      <c r="F28" s="19">
        <f t="shared" si="0"/>
        <v>120.202</v>
      </c>
      <c r="G28" s="19">
        <f t="shared" si="1"/>
        <v>22.838380000000001</v>
      </c>
      <c r="H28" s="19">
        <f t="shared" si="2"/>
        <v>1345.0603799999999</v>
      </c>
      <c r="J28" s="8">
        <f t="shared" si="3"/>
        <v>83</v>
      </c>
      <c r="K28" s="8">
        <v>30</v>
      </c>
      <c r="L28" s="8">
        <v>8</v>
      </c>
      <c r="M28" s="8">
        <v>1</v>
      </c>
      <c r="N28" s="8"/>
      <c r="O28" s="8">
        <v>12</v>
      </c>
      <c r="P28" s="8">
        <v>8</v>
      </c>
      <c r="Q28" s="8"/>
      <c r="R28" s="8"/>
      <c r="S28" s="8">
        <v>2</v>
      </c>
      <c r="T28" s="8"/>
      <c r="U28" s="8">
        <v>8</v>
      </c>
      <c r="V28" s="8"/>
      <c r="W28" s="8">
        <v>4</v>
      </c>
      <c r="X28" s="8"/>
      <c r="Y28" s="8">
        <v>4</v>
      </c>
      <c r="Z28" s="8"/>
      <c r="AA28" s="8">
        <v>4</v>
      </c>
      <c r="AB28" s="8"/>
      <c r="AC28" s="8"/>
      <c r="AD28" s="8"/>
      <c r="AE28" s="8"/>
      <c r="AF28" s="8"/>
      <c r="AG28" s="8">
        <v>2</v>
      </c>
      <c r="AH28" s="8"/>
      <c r="AI28" s="8"/>
      <c r="AK28" s="20">
        <f t="shared" si="6"/>
        <v>40352</v>
      </c>
      <c r="AL28" s="20">
        <f t="shared" si="7"/>
        <v>10760</v>
      </c>
      <c r="AM28" s="20">
        <f t="shared" si="8"/>
        <v>1345</v>
      </c>
      <c r="AN28" s="20">
        <f t="shared" si="9"/>
        <v>0</v>
      </c>
      <c r="AO28" s="20">
        <f t="shared" si="10"/>
        <v>16141</v>
      </c>
      <c r="AP28" s="20">
        <f t="shared" si="11"/>
        <v>10760</v>
      </c>
      <c r="AQ28" s="20">
        <f t="shared" si="12"/>
        <v>0</v>
      </c>
      <c r="AR28" s="20">
        <f t="shared" si="13"/>
        <v>0</v>
      </c>
      <c r="AS28" s="20">
        <f t="shared" si="14"/>
        <v>2690</v>
      </c>
      <c r="AT28" s="20">
        <f t="shared" si="15"/>
        <v>0</v>
      </c>
      <c r="AU28" s="20">
        <f t="shared" si="16"/>
        <v>10760</v>
      </c>
      <c r="AV28" s="20">
        <f t="shared" si="17"/>
        <v>0</v>
      </c>
      <c r="AW28" s="20">
        <f t="shared" si="18"/>
        <v>5380</v>
      </c>
      <c r="AX28" s="20">
        <f t="shared" si="19"/>
        <v>0</v>
      </c>
      <c r="AY28" s="20">
        <f t="shared" si="20"/>
        <v>5380</v>
      </c>
      <c r="AZ28" s="20">
        <f t="shared" si="21"/>
        <v>0</v>
      </c>
      <c r="BA28" s="20">
        <f t="shared" si="22"/>
        <v>5380</v>
      </c>
      <c r="BB28" s="20">
        <f t="shared" si="23"/>
        <v>0</v>
      </c>
      <c r="BC28" s="20">
        <f t="shared" si="24"/>
        <v>0</v>
      </c>
      <c r="BD28" s="20">
        <f t="shared" si="25"/>
        <v>0</v>
      </c>
      <c r="BE28" s="20">
        <f t="shared" si="26"/>
        <v>0</v>
      </c>
      <c r="BF28" s="20">
        <f t="shared" si="27"/>
        <v>0</v>
      </c>
      <c r="BG28" s="20">
        <f t="shared" si="28"/>
        <v>2690</v>
      </c>
      <c r="BH28" s="20">
        <f t="shared" si="29"/>
        <v>0</v>
      </c>
      <c r="BI28" s="20">
        <f t="shared" si="30"/>
        <v>0</v>
      </c>
      <c r="BJ28" s="23" t="s">
        <v>912</v>
      </c>
      <c r="BK28" s="17" t="s">
        <v>490</v>
      </c>
      <c r="BL28" s="23" t="s">
        <v>491</v>
      </c>
      <c r="BM28" s="41">
        <f t="shared" si="31"/>
        <v>111638</v>
      </c>
      <c r="BN28" s="37">
        <f t="shared" si="5"/>
        <v>99768</v>
      </c>
    </row>
    <row r="29" spans="1:66" ht="34.5" customHeight="1">
      <c r="A29" s="8" t="s">
        <v>490</v>
      </c>
      <c r="B29" s="22" t="s">
        <v>491</v>
      </c>
      <c r="C29" s="60">
        <v>70</v>
      </c>
      <c r="D29" s="18" t="s">
        <v>498</v>
      </c>
      <c r="E29" s="40">
        <v>1282.1600000000001</v>
      </c>
      <c r="F29" s="19">
        <f t="shared" si="0"/>
        <v>128.21600000000001</v>
      </c>
      <c r="G29" s="19">
        <f t="shared" si="1"/>
        <v>24.361040000000003</v>
      </c>
      <c r="H29" s="19">
        <f t="shared" si="2"/>
        <v>1434.7370400000002</v>
      </c>
      <c r="J29" s="8">
        <f t="shared" si="3"/>
        <v>39</v>
      </c>
      <c r="K29" s="8">
        <v>15</v>
      </c>
      <c r="L29" s="8">
        <v>5</v>
      </c>
      <c r="M29" s="8">
        <v>1</v>
      </c>
      <c r="N29" s="8"/>
      <c r="O29" s="8"/>
      <c r="P29" s="8">
        <v>8</v>
      </c>
      <c r="Q29" s="8"/>
      <c r="R29" s="8"/>
      <c r="S29" s="8">
        <v>2</v>
      </c>
      <c r="T29" s="8"/>
      <c r="U29" s="8"/>
      <c r="V29" s="8"/>
      <c r="W29" s="8"/>
      <c r="X29" s="8"/>
      <c r="Y29" s="8">
        <v>4</v>
      </c>
      <c r="Z29" s="8"/>
      <c r="AA29" s="8">
        <v>4</v>
      </c>
      <c r="AB29" s="8"/>
      <c r="AC29" s="8"/>
      <c r="AD29" s="8"/>
      <c r="AE29" s="8"/>
      <c r="AF29" s="8"/>
      <c r="AG29" s="8"/>
      <c r="AH29" s="8"/>
      <c r="AI29" s="8"/>
      <c r="AK29" s="20">
        <f t="shared" si="6"/>
        <v>21521</v>
      </c>
      <c r="AL29" s="20">
        <f t="shared" si="7"/>
        <v>7174</v>
      </c>
      <c r="AM29" s="20">
        <f t="shared" si="8"/>
        <v>1435</v>
      </c>
      <c r="AN29" s="20">
        <f t="shared" si="9"/>
        <v>0</v>
      </c>
      <c r="AO29" s="20">
        <f t="shared" si="10"/>
        <v>0</v>
      </c>
      <c r="AP29" s="20">
        <f t="shared" si="11"/>
        <v>11478</v>
      </c>
      <c r="AQ29" s="20">
        <f t="shared" si="12"/>
        <v>0</v>
      </c>
      <c r="AR29" s="20">
        <f t="shared" si="13"/>
        <v>0</v>
      </c>
      <c r="AS29" s="20">
        <f t="shared" si="14"/>
        <v>2869</v>
      </c>
      <c r="AT29" s="20">
        <f t="shared" si="15"/>
        <v>0</v>
      </c>
      <c r="AU29" s="20">
        <f t="shared" si="16"/>
        <v>0</v>
      </c>
      <c r="AV29" s="20">
        <f t="shared" si="17"/>
        <v>0</v>
      </c>
      <c r="AW29" s="20">
        <f t="shared" si="18"/>
        <v>0</v>
      </c>
      <c r="AX29" s="20">
        <f t="shared" si="19"/>
        <v>0</v>
      </c>
      <c r="AY29" s="20">
        <f t="shared" si="20"/>
        <v>5739</v>
      </c>
      <c r="AZ29" s="20">
        <f t="shared" si="21"/>
        <v>0</v>
      </c>
      <c r="BA29" s="20">
        <f t="shared" si="22"/>
        <v>5739</v>
      </c>
      <c r="BB29" s="20">
        <f t="shared" si="23"/>
        <v>0</v>
      </c>
      <c r="BC29" s="20">
        <f t="shared" si="24"/>
        <v>0</v>
      </c>
      <c r="BD29" s="20">
        <f t="shared" si="25"/>
        <v>0</v>
      </c>
      <c r="BE29" s="20">
        <f t="shared" si="26"/>
        <v>0</v>
      </c>
      <c r="BF29" s="20">
        <f t="shared" si="27"/>
        <v>0</v>
      </c>
      <c r="BG29" s="20">
        <f t="shared" si="28"/>
        <v>0</v>
      </c>
      <c r="BH29" s="20">
        <f t="shared" si="29"/>
        <v>0</v>
      </c>
      <c r="BI29" s="20">
        <f t="shared" si="30"/>
        <v>0</v>
      </c>
      <c r="BJ29" s="23" t="s">
        <v>912</v>
      </c>
      <c r="BK29" s="17" t="s">
        <v>490</v>
      </c>
      <c r="BL29" s="23" t="s">
        <v>491</v>
      </c>
      <c r="BM29" s="41">
        <f t="shared" si="31"/>
        <v>55955</v>
      </c>
      <c r="BN29" s="37">
        <f t="shared" si="5"/>
        <v>50004</v>
      </c>
    </row>
    <row r="30" spans="1:66" ht="34.5" customHeight="1">
      <c r="A30" s="8" t="s">
        <v>499</v>
      </c>
      <c r="B30" s="17" t="s">
        <v>500</v>
      </c>
      <c r="C30" s="60">
        <v>72</v>
      </c>
      <c r="D30" s="18" t="s">
        <v>501</v>
      </c>
      <c r="E30" s="40">
        <v>1123.44</v>
      </c>
      <c r="F30" s="19">
        <f t="shared" si="0"/>
        <v>112.34400000000001</v>
      </c>
      <c r="G30" s="19">
        <f t="shared" si="1"/>
        <v>21.345360000000003</v>
      </c>
      <c r="H30" s="19">
        <f t="shared" si="2"/>
        <v>1257.1293600000001</v>
      </c>
      <c r="J30" s="8">
        <f t="shared" si="3"/>
        <v>67</v>
      </c>
      <c r="K30" s="8">
        <v>20</v>
      </c>
      <c r="L30" s="8">
        <v>4</v>
      </c>
      <c r="M30" s="8">
        <v>1</v>
      </c>
      <c r="N30" s="8"/>
      <c r="O30" s="8">
        <v>3</v>
      </c>
      <c r="P30" s="8"/>
      <c r="Q30" s="8">
        <v>8</v>
      </c>
      <c r="R30" s="8"/>
      <c r="S30" s="8"/>
      <c r="T30" s="8"/>
      <c r="U30" s="8"/>
      <c r="V30" s="8"/>
      <c r="W30" s="8">
        <v>4</v>
      </c>
      <c r="X30" s="8">
        <v>4</v>
      </c>
      <c r="Y30" s="8">
        <v>4</v>
      </c>
      <c r="Z30" s="8"/>
      <c r="AA30" s="8">
        <v>4</v>
      </c>
      <c r="AB30" s="8">
        <v>5</v>
      </c>
      <c r="AC30" s="8"/>
      <c r="AD30" s="8">
        <v>3</v>
      </c>
      <c r="AE30" s="8"/>
      <c r="AF30" s="8"/>
      <c r="AG30" s="8">
        <v>4</v>
      </c>
      <c r="AH30" s="8"/>
      <c r="AI30" s="8">
        <v>3</v>
      </c>
      <c r="AK30" s="20">
        <f t="shared" si="6"/>
        <v>25143</v>
      </c>
      <c r="AL30" s="20">
        <f t="shared" si="7"/>
        <v>5029</v>
      </c>
      <c r="AM30" s="20">
        <f t="shared" si="8"/>
        <v>1257</v>
      </c>
      <c r="AN30" s="20">
        <f t="shared" si="9"/>
        <v>0</v>
      </c>
      <c r="AO30" s="20">
        <f t="shared" si="10"/>
        <v>3771</v>
      </c>
      <c r="AP30" s="20">
        <f t="shared" si="11"/>
        <v>0</v>
      </c>
      <c r="AQ30" s="20">
        <f t="shared" si="12"/>
        <v>10057</v>
      </c>
      <c r="AR30" s="20">
        <f t="shared" si="13"/>
        <v>0</v>
      </c>
      <c r="AS30" s="20">
        <f t="shared" si="14"/>
        <v>0</v>
      </c>
      <c r="AT30" s="20">
        <f t="shared" si="15"/>
        <v>0</v>
      </c>
      <c r="AU30" s="20">
        <f t="shared" si="16"/>
        <v>0</v>
      </c>
      <c r="AV30" s="20">
        <f t="shared" si="17"/>
        <v>0</v>
      </c>
      <c r="AW30" s="20">
        <f t="shared" si="18"/>
        <v>5029</v>
      </c>
      <c r="AX30" s="20">
        <f t="shared" si="19"/>
        <v>5029</v>
      </c>
      <c r="AY30" s="20">
        <f t="shared" si="20"/>
        <v>5029</v>
      </c>
      <c r="AZ30" s="20">
        <f t="shared" si="21"/>
        <v>0</v>
      </c>
      <c r="BA30" s="20">
        <f t="shared" si="22"/>
        <v>5029</v>
      </c>
      <c r="BB30" s="20">
        <f t="shared" si="23"/>
        <v>6286</v>
      </c>
      <c r="BC30" s="20">
        <f t="shared" si="24"/>
        <v>0</v>
      </c>
      <c r="BD30" s="20">
        <f t="shared" si="25"/>
        <v>3771</v>
      </c>
      <c r="BE30" s="20">
        <f t="shared" si="26"/>
        <v>0</v>
      </c>
      <c r="BF30" s="20">
        <f t="shared" si="27"/>
        <v>0</v>
      </c>
      <c r="BG30" s="20">
        <f t="shared" si="28"/>
        <v>5029</v>
      </c>
      <c r="BH30" s="20">
        <f t="shared" si="29"/>
        <v>0</v>
      </c>
      <c r="BI30" s="20">
        <f t="shared" si="30"/>
        <v>3771</v>
      </c>
      <c r="BJ30" s="17" t="s">
        <v>937</v>
      </c>
      <c r="BK30" s="17" t="s">
        <v>499</v>
      </c>
      <c r="BL30" s="17" t="s">
        <v>500</v>
      </c>
      <c r="BM30" s="41">
        <f t="shared" si="31"/>
        <v>84230</v>
      </c>
      <c r="BN30" s="37">
        <f t="shared" si="5"/>
        <v>75270</v>
      </c>
    </row>
    <row r="31" spans="1:66" ht="34.5" customHeight="1">
      <c r="A31" s="8" t="s">
        <v>499</v>
      </c>
      <c r="B31" s="17" t="s">
        <v>500</v>
      </c>
      <c r="C31" s="60">
        <v>73</v>
      </c>
      <c r="D31" s="18" t="s">
        <v>502</v>
      </c>
      <c r="E31" s="40">
        <v>1026.56</v>
      </c>
      <c r="F31" s="19">
        <f t="shared" si="0"/>
        <v>102.65600000000001</v>
      </c>
      <c r="G31" s="19">
        <f t="shared" si="1"/>
        <v>19.504640000000002</v>
      </c>
      <c r="H31" s="19">
        <f t="shared" si="2"/>
        <v>1148.72064</v>
      </c>
      <c r="J31" s="8">
        <f t="shared" si="3"/>
        <v>18</v>
      </c>
      <c r="K31" s="8">
        <v>15</v>
      </c>
      <c r="L31" s="8"/>
      <c r="M31" s="8"/>
      <c r="N31" s="8"/>
      <c r="O31" s="8"/>
      <c r="P31" s="8"/>
      <c r="Q31" s="8"/>
      <c r="R31" s="8"/>
      <c r="S31" s="8"/>
      <c r="T31" s="8"/>
      <c r="U31" s="8"/>
      <c r="V31" s="8"/>
      <c r="W31" s="8"/>
      <c r="X31" s="8"/>
      <c r="Y31" s="8"/>
      <c r="Z31" s="8"/>
      <c r="AA31" s="8"/>
      <c r="AB31" s="8"/>
      <c r="AC31" s="8"/>
      <c r="AD31" s="8"/>
      <c r="AE31" s="8"/>
      <c r="AF31" s="8"/>
      <c r="AG31" s="8"/>
      <c r="AH31" s="8"/>
      <c r="AI31" s="8">
        <v>3</v>
      </c>
      <c r="AK31" s="20">
        <f t="shared" si="6"/>
        <v>17231</v>
      </c>
      <c r="AL31" s="20">
        <f t="shared" si="7"/>
        <v>0</v>
      </c>
      <c r="AM31" s="20">
        <f t="shared" si="8"/>
        <v>0</v>
      </c>
      <c r="AN31" s="20">
        <f t="shared" si="9"/>
        <v>0</v>
      </c>
      <c r="AO31" s="20">
        <f t="shared" si="10"/>
        <v>0</v>
      </c>
      <c r="AP31" s="20">
        <f t="shared" si="11"/>
        <v>0</v>
      </c>
      <c r="AQ31" s="20">
        <f t="shared" si="12"/>
        <v>0</v>
      </c>
      <c r="AR31" s="20">
        <f t="shared" si="13"/>
        <v>0</v>
      </c>
      <c r="AS31" s="20">
        <f t="shared" si="14"/>
        <v>0</v>
      </c>
      <c r="AT31" s="20">
        <f t="shared" si="15"/>
        <v>0</v>
      </c>
      <c r="AU31" s="20">
        <f t="shared" si="16"/>
        <v>0</v>
      </c>
      <c r="AV31" s="20">
        <f t="shared" si="17"/>
        <v>0</v>
      </c>
      <c r="AW31" s="20">
        <f t="shared" si="18"/>
        <v>0</v>
      </c>
      <c r="AX31" s="20">
        <f t="shared" si="19"/>
        <v>0</v>
      </c>
      <c r="AY31" s="20">
        <f t="shared" si="20"/>
        <v>0</v>
      </c>
      <c r="AZ31" s="20">
        <f t="shared" si="21"/>
        <v>0</v>
      </c>
      <c r="BA31" s="20">
        <f t="shared" si="22"/>
        <v>0</v>
      </c>
      <c r="BB31" s="20">
        <f t="shared" si="23"/>
        <v>0</v>
      </c>
      <c r="BC31" s="20">
        <f t="shared" si="24"/>
        <v>0</v>
      </c>
      <c r="BD31" s="20">
        <f t="shared" si="25"/>
        <v>0</v>
      </c>
      <c r="BE31" s="20">
        <f t="shared" si="26"/>
        <v>0</v>
      </c>
      <c r="BF31" s="20">
        <f t="shared" si="27"/>
        <v>0</v>
      </c>
      <c r="BG31" s="20">
        <f t="shared" si="28"/>
        <v>0</v>
      </c>
      <c r="BH31" s="20">
        <f t="shared" si="29"/>
        <v>0</v>
      </c>
      <c r="BI31" s="20">
        <f t="shared" si="30"/>
        <v>3446</v>
      </c>
      <c r="BJ31" s="17" t="s">
        <v>937</v>
      </c>
      <c r="BK31" s="17" t="s">
        <v>499</v>
      </c>
      <c r="BL31" s="17" t="s">
        <v>500</v>
      </c>
      <c r="BM31" s="41">
        <f t="shared" si="31"/>
        <v>20677</v>
      </c>
      <c r="BN31" s="37">
        <f t="shared" si="5"/>
        <v>18478</v>
      </c>
    </row>
    <row r="32" spans="1:66" ht="34.5" customHeight="1">
      <c r="A32" s="8" t="s">
        <v>503</v>
      </c>
      <c r="B32" s="21" t="s">
        <v>504</v>
      </c>
      <c r="C32" s="60">
        <v>75</v>
      </c>
      <c r="D32" s="18" t="s">
        <v>505</v>
      </c>
      <c r="E32" s="40">
        <v>538.59</v>
      </c>
      <c r="F32" s="19">
        <f t="shared" si="0"/>
        <v>53.859000000000009</v>
      </c>
      <c r="G32" s="19">
        <f t="shared" si="1"/>
        <v>10.233210000000001</v>
      </c>
      <c r="H32" s="19">
        <f t="shared" si="2"/>
        <v>602.68221000000005</v>
      </c>
      <c r="J32" s="8">
        <f t="shared" si="3"/>
        <v>45</v>
      </c>
      <c r="K32" s="8">
        <v>20</v>
      </c>
      <c r="L32" s="8"/>
      <c r="M32" s="8">
        <v>1</v>
      </c>
      <c r="N32" s="8"/>
      <c r="O32" s="8"/>
      <c r="P32" s="8"/>
      <c r="Q32" s="8">
        <v>8</v>
      </c>
      <c r="R32" s="8"/>
      <c r="S32" s="8">
        <v>4</v>
      </c>
      <c r="T32" s="8"/>
      <c r="U32" s="8"/>
      <c r="V32" s="8"/>
      <c r="W32" s="8">
        <v>4</v>
      </c>
      <c r="X32" s="8"/>
      <c r="Y32" s="8">
        <v>4</v>
      </c>
      <c r="Z32" s="8"/>
      <c r="AA32" s="8"/>
      <c r="AB32" s="8">
        <v>4</v>
      </c>
      <c r="AC32" s="8"/>
      <c r="AD32" s="8"/>
      <c r="AE32" s="8"/>
      <c r="AF32" s="8"/>
      <c r="AG32" s="8"/>
      <c r="AH32" s="8"/>
      <c r="AI32" s="8"/>
      <c r="AK32" s="20">
        <f t="shared" si="6"/>
        <v>12054</v>
      </c>
      <c r="AL32" s="20">
        <f t="shared" si="7"/>
        <v>0</v>
      </c>
      <c r="AM32" s="20">
        <f t="shared" si="8"/>
        <v>603</v>
      </c>
      <c r="AN32" s="20">
        <f t="shared" si="9"/>
        <v>0</v>
      </c>
      <c r="AO32" s="20">
        <f t="shared" si="10"/>
        <v>0</v>
      </c>
      <c r="AP32" s="20">
        <f t="shared" si="11"/>
        <v>0</v>
      </c>
      <c r="AQ32" s="20">
        <f t="shared" si="12"/>
        <v>4821</v>
      </c>
      <c r="AR32" s="20">
        <f t="shared" si="13"/>
        <v>0</v>
      </c>
      <c r="AS32" s="20">
        <f t="shared" si="14"/>
        <v>2411</v>
      </c>
      <c r="AT32" s="20">
        <f t="shared" si="15"/>
        <v>0</v>
      </c>
      <c r="AU32" s="20">
        <f t="shared" si="16"/>
        <v>0</v>
      </c>
      <c r="AV32" s="20">
        <f t="shared" si="17"/>
        <v>0</v>
      </c>
      <c r="AW32" s="20">
        <f t="shared" si="18"/>
        <v>2411</v>
      </c>
      <c r="AX32" s="20">
        <f t="shared" si="19"/>
        <v>0</v>
      </c>
      <c r="AY32" s="20">
        <f t="shared" si="20"/>
        <v>2411</v>
      </c>
      <c r="AZ32" s="20">
        <f t="shared" si="21"/>
        <v>0</v>
      </c>
      <c r="BA32" s="20">
        <f t="shared" si="22"/>
        <v>0</v>
      </c>
      <c r="BB32" s="20">
        <f t="shared" si="23"/>
        <v>2411</v>
      </c>
      <c r="BC32" s="20">
        <f t="shared" si="24"/>
        <v>0</v>
      </c>
      <c r="BD32" s="20">
        <f t="shared" si="25"/>
        <v>0</v>
      </c>
      <c r="BE32" s="20">
        <f t="shared" si="26"/>
        <v>0</v>
      </c>
      <c r="BF32" s="20">
        <f t="shared" si="27"/>
        <v>0</v>
      </c>
      <c r="BG32" s="20">
        <f t="shared" si="28"/>
        <v>0</v>
      </c>
      <c r="BH32" s="20">
        <f t="shared" si="29"/>
        <v>0</v>
      </c>
      <c r="BI32" s="20">
        <f t="shared" si="30"/>
        <v>0</v>
      </c>
      <c r="BJ32" s="21" t="s">
        <v>913</v>
      </c>
      <c r="BK32" s="17" t="s">
        <v>503</v>
      </c>
      <c r="BL32" s="21" t="s">
        <v>504</v>
      </c>
      <c r="BM32" s="41">
        <f t="shared" si="31"/>
        <v>27122</v>
      </c>
      <c r="BN32" s="37">
        <f t="shared" si="5"/>
        <v>24237</v>
      </c>
    </row>
    <row r="33" spans="1:66" ht="34.5" customHeight="1">
      <c r="A33" s="8" t="s">
        <v>503</v>
      </c>
      <c r="B33" s="21" t="s">
        <v>504</v>
      </c>
      <c r="C33" s="60">
        <v>76</v>
      </c>
      <c r="D33" s="18" t="s">
        <v>506</v>
      </c>
      <c r="E33" s="40">
        <v>225.73</v>
      </c>
      <c r="F33" s="19">
        <f t="shared" si="0"/>
        <v>22.573</v>
      </c>
      <c r="G33" s="19">
        <f t="shared" si="1"/>
        <v>4.2888700000000002</v>
      </c>
      <c r="H33" s="19">
        <f t="shared" si="2"/>
        <v>252.59187</v>
      </c>
      <c r="J33" s="8">
        <f t="shared" si="3"/>
        <v>44</v>
      </c>
      <c r="K33" s="8">
        <v>30</v>
      </c>
      <c r="L33" s="8">
        <v>2</v>
      </c>
      <c r="M33" s="8"/>
      <c r="N33" s="8"/>
      <c r="O33" s="8"/>
      <c r="P33" s="8"/>
      <c r="Q33" s="8"/>
      <c r="R33" s="8"/>
      <c r="S33" s="8">
        <v>2</v>
      </c>
      <c r="T33" s="8"/>
      <c r="U33" s="8">
        <v>2</v>
      </c>
      <c r="V33" s="8"/>
      <c r="W33" s="8">
        <v>2</v>
      </c>
      <c r="X33" s="8"/>
      <c r="Y33" s="8">
        <v>2</v>
      </c>
      <c r="Z33" s="8"/>
      <c r="AA33" s="8"/>
      <c r="AB33" s="8"/>
      <c r="AC33" s="8"/>
      <c r="AD33" s="8"/>
      <c r="AE33" s="8"/>
      <c r="AF33" s="8"/>
      <c r="AG33" s="8"/>
      <c r="AH33" s="8"/>
      <c r="AI33" s="8">
        <v>4</v>
      </c>
      <c r="AK33" s="20">
        <f t="shared" si="6"/>
        <v>7578</v>
      </c>
      <c r="AL33" s="20">
        <f t="shared" si="7"/>
        <v>505</v>
      </c>
      <c r="AM33" s="20">
        <f t="shared" si="8"/>
        <v>0</v>
      </c>
      <c r="AN33" s="20">
        <f t="shared" si="9"/>
        <v>0</v>
      </c>
      <c r="AO33" s="20">
        <f t="shared" si="10"/>
        <v>0</v>
      </c>
      <c r="AP33" s="20">
        <f t="shared" si="11"/>
        <v>0</v>
      </c>
      <c r="AQ33" s="20">
        <f t="shared" si="12"/>
        <v>0</v>
      </c>
      <c r="AR33" s="20">
        <f t="shared" si="13"/>
        <v>0</v>
      </c>
      <c r="AS33" s="20">
        <f t="shared" si="14"/>
        <v>505</v>
      </c>
      <c r="AT33" s="20">
        <f t="shared" si="15"/>
        <v>0</v>
      </c>
      <c r="AU33" s="20">
        <f t="shared" si="16"/>
        <v>505</v>
      </c>
      <c r="AV33" s="20">
        <f t="shared" si="17"/>
        <v>0</v>
      </c>
      <c r="AW33" s="20">
        <f t="shared" si="18"/>
        <v>505</v>
      </c>
      <c r="AX33" s="20">
        <f t="shared" si="19"/>
        <v>0</v>
      </c>
      <c r="AY33" s="20">
        <f t="shared" si="20"/>
        <v>505</v>
      </c>
      <c r="AZ33" s="20">
        <f t="shared" si="21"/>
        <v>0</v>
      </c>
      <c r="BA33" s="20">
        <f t="shared" si="22"/>
        <v>0</v>
      </c>
      <c r="BB33" s="20">
        <f t="shared" si="23"/>
        <v>0</v>
      </c>
      <c r="BC33" s="20">
        <f t="shared" si="24"/>
        <v>0</v>
      </c>
      <c r="BD33" s="20">
        <f t="shared" si="25"/>
        <v>0</v>
      </c>
      <c r="BE33" s="20">
        <f t="shared" si="26"/>
        <v>0</v>
      </c>
      <c r="BF33" s="20">
        <f t="shared" si="27"/>
        <v>0</v>
      </c>
      <c r="BG33" s="20">
        <f t="shared" si="28"/>
        <v>0</v>
      </c>
      <c r="BH33" s="20">
        <f t="shared" si="29"/>
        <v>0</v>
      </c>
      <c r="BI33" s="20">
        <f t="shared" si="30"/>
        <v>1010</v>
      </c>
      <c r="BJ33" s="21" t="s">
        <v>913</v>
      </c>
      <c r="BK33" s="17" t="s">
        <v>503</v>
      </c>
      <c r="BL33" s="21" t="s">
        <v>504</v>
      </c>
      <c r="BM33" s="41">
        <f t="shared" si="31"/>
        <v>11113</v>
      </c>
      <c r="BN33" s="37">
        <f t="shared" si="5"/>
        <v>9932</v>
      </c>
    </row>
    <row r="34" spans="1:66" ht="56.25">
      <c r="A34" s="8" t="s">
        <v>503</v>
      </c>
      <c r="B34" s="21" t="s">
        <v>504</v>
      </c>
      <c r="C34" s="60">
        <v>77</v>
      </c>
      <c r="D34" s="18" t="s">
        <v>507</v>
      </c>
      <c r="E34" s="40">
        <v>225.73</v>
      </c>
      <c r="F34" s="19">
        <f t="shared" ref="F34:F67" si="32">+E34*10%</f>
        <v>22.573</v>
      </c>
      <c r="G34" s="19">
        <f t="shared" ref="G34:G67" si="33">+F34*19%</f>
        <v>4.2888700000000002</v>
      </c>
      <c r="H34" s="19">
        <f t="shared" ref="H34:H67" si="34">+E34+F34+G34</f>
        <v>252.59187</v>
      </c>
      <c r="J34" s="8">
        <f t="shared" si="3"/>
        <v>56</v>
      </c>
      <c r="K34" s="8">
        <v>30</v>
      </c>
      <c r="L34" s="8"/>
      <c r="M34" s="8"/>
      <c r="N34" s="8"/>
      <c r="O34" s="8">
        <v>1</v>
      </c>
      <c r="P34" s="8"/>
      <c r="Q34" s="8"/>
      <c r="R34" s="8"/>
      <c r="S34" s="8">
        <v>4</v>
      </c>
      <c r="T34" s="8"/>
      <c r="U34" s="8">
        <v>8</v>
      </c>
      <c r="V34" s="8">
        <v>5</v>
      </c>
      <c r="W34" s="8">
        <v>4</v>
      </c>
      <c r="X34" s="8"/>
      <c r="Y34" s="8">
        <v>4</v>
      </c>
      <c r="Z34" s="8"/>
      <c r="AA34" s="8"/>
      <c r="AB34" s="8"/>
      <c r="AC34" s="8"/>
      <c r="AD34" s="8"/>
      <c r="AE34" s="8"/>
      <c r="AF34" s="8"/>
      <c r="AG34" s="8"/>
      <c r="AH34" s="8"/>
      <c r="AI34" s="8"/>
      <c r="AK34" s="20">
        <f t="shared" si="6"/>
        <v>7578</v>
      </c>
      <c r="AL34" s="20">
        <f t="shared" si="7"/>
        <v>0</v>
      </c>
      <c r="AM34" s="20">
        <f t="shared" si="8"/>
        <v>0</v>
      </c>
      <c r="AN34" s="20">
        <f t="shared" si="9"/>
        <v>0</v>
      </c>
      <c r="AO34" s="20">
        <f t="shared" si="10"/>
        <v>253</v>
      </c>
      <c r="AP34" s="20">
        <f t="shared" si="11"/>
        <v>0</v>
      </c>
      <c r="AQ34" s="20">
        <f t="shared" si="12"/>
        <v>0</v>
      </c>
      <c r="AR34" s="20">
        <f t="shared" si="13"/>
        <v>0</v>
      </c>
      <c r="AS34" s="20">
        <f t="shared" si="14"/>
        <v>1010</v>
      </c>
      <c r="AT34" s="20">
        <f t="shared" si="15"/>
        <v>0</v>
      </c>
      <c r="AU34" s="20">
        <f t="shared" si="16"/>
        <v>2021</v>
      </c>
      <c r="AV34" s="20">
        <f t="shared" si="17"/>
        <v>1263</v>
      </c>
      <c r="AW34" s="20">
        <f t="shared" si="18"/>
        <v>1010</v>
      </c>
      <c r="AX34" s="20">
        <f t="shared" si="19"/>
        <v>0</v>
      </c>
      <c r="AY34" s="20">
        <f t="shared" si="20"/>
        <v>1010</v>
      </c>
      <c r="AZ34" s="20">
        <f t="shared" si="21"/>
        <v>0</v>
      </c>
      <c r="BA34" s="20">
        <f t="shared" si="22"/>
        <v>0</v>
      </c>
      <c r="BB34" s="20">
        <f t="shared" si="23"/>
        <v>0</v>
      </c>
      <c r="BC34" s="20">
        <f t="shared" si="24"/>
        <v>0</v>
      </c>
      <c r="BD34" s="20">
        <f t="shared" si="25"/>
        <v>0</v>
      </c>
      <c r="BE34" s="20">
        <f t="shared" si="26"/>
        <v>0</v>
      </c>
      <c r="BF34" s="20">
        <f t="shared" si="27"/>
        <v>0</v>
      </c>
      <c r="BG34" s="20">
        <f t="shared" si="28"/>
        <v>0</v>
      </c>
      <c r="BH34" s="20">
        <f t="shared" si="29"/>
        <v>0</v>
      </c>
      <c r="BI34" s="20">
        <f t="shared" si="30"/>
        <v>0</v>
      </c>
      <c r="BJ34" s="21" t="s">
        <v>913</v>
      </c>
      <c r="BK34" s="17" t="s">
        <v>503</v>
      </c>
      <c r="BL34" s="21" t="s">
        <v>504</v>
      </c>
      <c r="BM34" s="41">
        <f t="shared" si="31"/>
        <v>14145</v>
      </c>
      <c r="BN34" s="37">
        <f t="shared" ref="BN34:BN65" si="35">+ROUND((E34*J34),0)</f>
        <v>12641</v>
      </c>
    </row>
    <row r="35" spans="1:66" ht="56.25">
      <c r="A35" s="8" t="s">
        <v>503</v>
      </c>
      <c r="B35" s="21" t="s">
        <v>504</v>
      </c>
      <c r="C35" s="60">
        <v>78</v>
      </c>
      <c r="D35" s="24" t="s">
        <v>508</v>
      </c>
      <c r="E35" s="40">
        <v>189.21</v>
      </c>
      <c r="F35" s="19">
        <f t="shared" si="32"/>
        <v>18.921000000000003</v>
      </c>
      <c r="G35" s="19">
        <f t="shared" si="33"/>
        <v>3.5949900000000006</v>
      </c>
      <c r="H35" s="19">
        <f t="shared" si="34"/>
        <v>211.72599</v>
      </c>
      <c r="J35" s="8">
        <f t="shared" si="3"/>
        <v>45</v>
      </c>
      <c r="K35" s="8">
        <v>20</v>
      </c>
      <c r="L35" s="8">
        <v>8</v>
      </c>
      <c r="M35" s="8"/>
      <c r="N35" s="8"/>
      <c r="O35" s="8"/>
      <c r="P35" s="8"/>
      <c r="Q35" s="8"/>
      <c r="R35" s="8"/>
      <c r="S35" s="8">
        <v>4</v>
      </c>
      <c r="T35" s="8"/>
      <c r="U35" s="8"/>
      <c r="V35" s="8">
        <v>8</v>
      </c>
      <c r="W35" s="8">
        <v>2</v>
      </c>
      <c r="X35" s="8"/>
      <c r="Y35" s="8"/>
      <c r="Z35" s="8"/>
      <c r="AA35" s="8"/>
      <c r="AB35" s="8"/>
      <c r="AC35" s="8"/>
      <c r="AD35" s="8"/>
      <c r="AE35" s="8"/>
      <c r="AF35" s="8"/>
      <c r="AG35" s="8"/>
      <c r="AH35" s="8"/>
      <c r="AI35" s="8">
        <v>3</v>
      </c>
      <c r="AK35" s="20">
        <f t="shared" si="6"/>
        <v>4235</v>
      </c>
      <c r="AL35" s="20">
        <f t="shared" si="7"/>
        <v>1694</v>
      </c>
      <c r="AM35" s="20">
        <f t="shared" si="8"/>
        <v>0</v>
      </c>
      <c r="AN35" s="20">
        <f t="shared" si="9"/>
        <v>0</v>
      </c>
      <c r="AO35" s="20">
        <f t="shared" si="10"/>
        <v>0</v>
      </c>
      <c r="AP35" s="20">
        <f t="shared" si="11"/>
        <v>0</v>
      </c>
      <c r="AQ35" s="20">
        <f t="shared" si="12"/>
        <v>0</v>
      </c>
      <c r="AR35" s="20">
        <f t="shared" si="13"/>
        <v>0</v>
      </c>
      <c r="AS35" s="20">
        <f t="shared" si="14"/>
        <v>847</v>
      </c>
      <c r="AT35" s="20">
        <f t="shared" si="15"/>
        <v>0</v>
      </c>
      <c r="AU35" s="20">
        <f t="shared" si="16"/>
        <v>0</v>
      </c>
      <c r="AV35" s="20">
        <f t="shared" si="17"/>
        <v>1694</v>
      </c>
      <c r="AW35" s="20">
        <f t="shared" si="18"/>
        <v>423</v>
      </c>
      <c r="AX35" s="20">
        <f t="shared" si="19"/>
        <v>0</v>
      </c>
      <c r="AY35" s="20">
        <f t="shared" si="20"/>
        <v>0</v>
      </c>
      <c r="AZ35" s="20">
        <f t="shared" si="21"/>
        <v>0</v>
      </c>
      <c r="BA35" s="20">
        <f t="shared" si="22"/>
        <v>0</v>
      </c>
      <c r="BB35" s="20">
        <f t="shared" si="23"/>
        <v>0</v>
      </c>
      <c r="BC35" s="20">
        <f t="shared" si="24"/>
        <v>0</v>
      </c>
      <c r="BD35" s="20">
        <f t="shared" si="25"/>
        <v>0</v>
      </c>
      <c r="BE35" s="20">
        <f t="shared" si="26"/>
        <v>0</v>
      </c>
      <c r="BF35" s="20">
        <f t="shared" si="27"/>
        <v>0</v>
      </c>
      <c r="BG35" s="20">
        <f t="shared" si="28"/>
        <v>0</v>
      </c>
      <c r="BH35" s="20">
        <f t="shared" si="29"/>
        <v>0</v>
      </c>
      <c r="BI35" s="20">
        <f t="shared" si="30"/>
        <v>635</v>
      </c>
      <c r="BJ35" s="21" t="s">
        <v>913</v>
      </c>
      <c r="BK35" s="17" t="s">
        <v>503</v>
      </c>
      <c r="BL35" s="21" t="s">
        <v>504</v>
      </c>
      <c r="BM35" s="41">
        <f t="shared" si="31"/>
        <v>9528</v>
      </c>
      <c r="BN35" s="37">
        <f t="shared" si="35"/>
        <v>8514</v>
      </c>
    </row>
    <row r="36" spans="1:66" ht="56.25">
      <c r="A36" s="8" t="s">
        <v>503</v>
      </c>
      <c r="B36" s="21" t="s">
        <v>504</v>
      </c>
      <c r="C36" s="60">
        <v>79</v>
      </c>
      <c r="D36" s="24" t="s">
        <v>509</v>
      </c>
      <c r="E36" s="40">
        <v>173.44</v>
      </c>
      <c r="F36" s="19">
        <f t="shared" si="32"/>
        <v>17.344000000000001</v>
      </c>
      <c r="G36" s="19">
        <f t="shared" si="33"/>
        <v>3.2953600000000001</v>
      </c>
      <c r="H36" s="19">
        <f t="shared" si="34"/>
        <v>194.07935999999998</v>
      </c>
      <c r="J36" s="8">
        <f t="shared" si="3"/>
        <v>34</v>
      </c>
      <c r="K36" s="8">
        <v>20</v>
      </c>
      <c r="L36" s="8">
        <v>2</v>
      </c>
      <c r="M36" s="8"/>
      <c r="N36" s="8"/>
      <c r="O36" s="8">
        <v>1</v>
      </c>
      <c r="P36" s="8"/>
      <c r="Q36" s="8"/>
      <c r="R36" s="8"/>
      <c r="S36" s="8">
        <v>2</v>
      </c>
      <c r="T36" s="8"/>
      <c r="U36" s="8">
        <v>2</v>
      </c>
      <c r="V36" s="8">
        <v>2</v>
      </c>
      <c r="W36" s="8">
        <v>2</v>
      </c>
      <c r="X36" s="8"/>
      <c r="Y36" s="8">
        <v>2</v>
      </c>
      <c r="Z36" s="8"/>
      <c r="AA36" s="8"/>
      <c r="AB36" s="8">
        <v>1</v>
      </c>
      <c r="AC36" s="8"/>
      <c r="AD36" s="8"/>
      <c r="AE36" s="8"/>
      <c r="AF36" s="8"/>
      <c r="AG36" s="8"/>
      <c r="AH36" s="8"/>
      <c r="AI36" s="8"/>
      <c r="AK36" s="20">
        <f t="shared" si="6"/>
        <v>3882</v>
      </c>
      <c r="AL36" s="20">
        <f t="shared" si="7"/>
        <v>388</v>
      </c>
      <c r="AM36" s="20">
        <f t="shared" si="8"/>
        <v>0</v>
      </c>
      <c r="AN36" s="20">
        <f t="shared" si="9"/>
        <v>0</v>
      </c>
      <c r="AO36" s="20">
        <f t="shared" si="10"/>
        <v>194</v>
      </c>
      <c r="AP36" s="20">
        <f t="shared" si="11"/>
        <v>0</v>
      </c>
      <c r="AQ36" s="20">
        <f t="shared" si="12"/>
        <v>0</v>
      </c>
      <c r="AR36" s="20">
        <f t="shared" si="13"/>
        <v>0</v>
      </c>
      <c r="AS36" s="20">
        <f t="shared" si="14"/>
        <v>388</v>
      </c>
      <c r="AT36" s="20">
        <f t="shared" si="15"/>
        <v>0</v>
      </c>
      <c r="AU36" s="20">
        <f t="shared" si="16"/>
        <v>388</v>
      </c>
      <c r="AV36" s="20">
        <f t="shared" si="17"/>
        <v>388</v>
      </c>
      <c r="AW36" s="20">
        <f t="shared" si="18"/>
        <v>388</v>
      </c>
      <c r="AX36" s="20">
        <f t="shared" si="19"/>
        <v>0</v>
      </c>
      <c r="AY36" s="20">
        <f t="shared" si="20"/>
        <v>388</v>
      </c>
      <c r="AZ36" s="20">
        <f t="shared" si="21"/>
        <v>0</v>
      </c>
      <c r="BA36" s="20">
        <f t="shared" si="22"/>
        <v>0</v>
      </c>
      <c r="BB36" s="20">
        <f t="shared" si="23"/>
        <v>194</v>
      </c>
      <c r="BC36" s="20">
        <f t="shared" si="24"/>
        <v>0</v>
      </c>
      <c r="BD36" s="20">
        <f t="shared" si="25"/>
        <v>0</v>
      </c>
      <c r="BE36" s="20">
        <f t="shared" si="26"/>
        <v>0</v>
      </c>
      <c r="BF36" s="20">
        <f t="shared" si="27"/>
        <v>0</v>
      </c>
      <c r="BG36" s="20">
        <f t="shared" si="28"/>
        <v>0</v>
      </c>
      <c r="BH36" s="20">
        <f t="shared" si="29"/>
        <v>0</v>
      </c>
      <c r="BI36" s="20">
        <f t="shared" si="30"/>
        <v>0</v>
      </c>
      <c r="BJ36" s="21" t="s">
        <v>913</v>
      </c>
      <c r="BK36" s="17" t="s">
        <v>503</v>
      </c>
      <c r="BL36" s="21" t="s">
        <v>504</v>
      </c>
      <c r="BM36" s="41">
        <f t="shared" si="31"/>
        <v>6598</v>
      </c>
      <c r="BN36" s="37">
        <f t="shared" si="35"/>
        <v>5897</v>
      </c>
    </row>
    <row r="37" spans="1:66" ht="33.75">
      <c r="A37" s="8" t="s">
        <v>510</v>
      </c>
      <c r="B37" s="17" t="s">
        <v>511</v>
      </c>
      <c r="C37" s="60">
        <v>82</v>
      </c>
      <c r="D37" s="18" t="s">
        <v>512</v>
      </c>
      <c r="E37" s="40">
        <v>1696.06</v>
      </c>
      <c r="F37" s="19">
        <f t="shared" si="32"/>
        <v>169.60599999999999</v>
      </c>
      <c r="G37" s="19">
        <f t="shared" si="33"/>
        <v>32.225139999999996</v>
      </c>
      <c r="H37" s="19">
        <f t="shared" si="34"/>
        <v>1897.89114</v>
      </c>
      <c r="J37" s="8">
        <f t="shared" si="3"/>
        <v>41</v>
      </c>
      <c r="K37" s="8">
        <v>20</v>
      </c>
      <c r="L37" s="8"/>
      <c r="M37" s="8"/>
      <c r="N37" s="8"/>
      <c r="O37" s="8"/>
      <c r="P37" s="8"/>
      <c r="Q37" s="8">
        <v>8</v>
      </c>
      <c r="R37" s="8"/>
      <c r="S37" s="8"/>
      <c r="T37" s="8">
        <v>8</v>
      </c>
      <c r="U37" s="8"/>
      <c r="V37" s="8"/>
      <c r="W37" s="8"/>
      <c r="X37" s="8"/>
      <c r="Y37" s="8">
        <v>3</v>
      </c>
      <c r="Z37" s="8"/>
      <c r="AA37" s="8"/>
      <c r="AB37" s="8"/>
      <c r="AC37" s="8"/>
      <c r="AD37" s="8"/>
      <c r="AE37" s="8"/>
      <c r="AF37" s="8"/>
      <c r="AG37" s="8"/>
      <c r="AH37" s="8"/>
      <c r="AI37" s="8">
        <v>2</v>
      </c>
      <c r="AK37" s="20">
        <f t="shared" si="6"/>
        <v>37958</v>
      </c>
      <c r="AL37" s="20">
        <f t="shared" si="7"/>
        <v>0</v>
      </c>
      <c r="AM37" s="20">
        <f t="shared" si="8"/>
        <v>0</v>
      </c>
      <c r="AN37" s="20">
        <f t="shared" si="9"/>
        <v>0</v>
      </c>
      <c r="AO37" s="20">
        <f t="shared" si="10"/>
        <v>0</v>
      </c>
      <c r="AP37" s="20">
        <f t="shared" si="11"/>
        <v>0</v>
      </c>
      <c r="AQ37" s="20">
        <f t="shared" si="12"/>
        <v>15183</v>
      </c>
      <c r="AR37" s="20">
        <f t="shared" si="13"/>
        <v>0</v>
      </c>
      <c r="AS37" s="20">
        <f t="shared" si="14"/>
        <v>0</v>
      </c>
      <c r="AT37" s="20">
        <f t="shared" si="15"/>
        <v>15183</v>
      </c>
      <c r="AU37" s="20">
        <f t="shared" si="16"/>
        <v>0</v>
      </c>
      <c r="AV37" s="20">
        <f t="shared" si="17"/>
        <v>0</v>
      </c>
      <c r="AW37" s="20">
        <f t="shared" si="18"/>
        <v>0</v>
      </c>
      <c r="AX37" s="20">
        <f t="shared" si="19"/>
        <v>0</v>
      </c>
      <c r="AY37" s="20">
        <f t="shared" si="20"/>
        <v>5694</v>
      </c>
      <c r="AZ37" s="20">
        <f t="shared" si="21"/>
        <v>0</v>
      </c>
      <c r="BA37" s="20">
        <f t="shared" si="22"/>
        <v>0</v>
      </c>
      <c r="BB37" s="20">
        <f t="shared" si="23"/>
        <v>0</v>
      </c>
      <c r="BC37" s="20">
        <f t="shared" si="24"/>
        <v>0</v>
      </c>
      <c r="BD37" s="20">
        <f t="shared" si="25"/>
        <v>0</v>
      </c>
      <c r="BE37" s="20">
        <f t="shared" si="26"/>
        <v>0</v>
      </c>
      <c r="BF37" s="20">
        <f t="shared" si="27"/>
        <v>0</v>
      </c>
      <c r="BG37" s="20">
        <f t="shared" si="28"/>
        <v>0</v>
      </c>
      <c r="BH37" s="20">
        <f t="shared" si="29"/>
        <v>0</v>
      </c>
      <c r="BI37" s="20">
        <f t="shared" si="30"/>
        <v>3796</v>
      </c>
      <c r="BJ37" s="17" t="s">
        <v>914</v>
      </c>
      <c r="BK37" s="17" t="s">
        <v>510</v>
      </c>
      <c r="BL37" s="17" t="s">
        <v>511</v>
      </c>
      <c r="BM37" s="41">
        <f t="shared" si="31"/>
        <v>77814</v>
      </c>
      <c r="BN37" s="37">
        <f t="shared" si="35"/>
        <v>69538</v>
      </c>
    </row>
    <row r="38" spans="1:66" ht="33.75">
      <c r="A38" s="8" t="s">
        <v>510</v>
      </c>
      <c r="B38" s="17" t="s">
        <v>511</v>
      </c>
      <c r="C38" s="60">
        <v>83</v>
      </c>
      <c r="D38" s="18" t="s">
        <v>513</v>
      </c>
      <c r="E38" s="40">
        <v>1809.13</v>
      </c>
      <c r="F38" s="19">
        <f t="shared" si="32"/>
        <v>180.91300000000001</v>
      </c>
      <c r="G38" s="19">
        <f t="shared" si="33"/>
        <v>34.373470000000005</v>
      </c>
      <c r="H38" s="19">
        <f t="shared" si="34"/>
        <v>2024.4164700000001</v>
      </c>
      <c r="J38" s="8">
        <f t="shared" si="3"/>
        <v>2</v>
      </c>
      <c r="K38" s="8"/>
      <c r="L38" s="8"/>
      <c r="M38" s="8"/>
      <c r="N38" s="8"/>
      <c r="O38" s="8"/>
      <c r="P38" s="8"/>
      <c r="Q38" s="8"/>
      <c r="R38" s="8"/>
      <c r="S38" s="8"/>
      <c r="T38" s="8"/>
      <c r="U38" s="8"/>
      <c r="V38" s="8"/>
      <c r="W38" s="8"/>
      <c r="X38" s="8"/>
      <c r="Y38" s="8">
        <v>2</v>
      </c>
      <c r="Z38" s="8"/>
      <c r="AA38" s="8"/>
      <c r="AB38" s="8"/>
      <c r="AC38" s="8"/>
      <c r="AD38" s="8"/>
      <c r="AE38" s="8"/>
      <c r="AF38" s="8"/>
      <c r="AG38" s="8"/>
      <c r="AH38" s="8"/>
      <c r="AI38" s="8"/>
      <c r="AK38" s="20">
        <f t="shared" si="6"/>
        <v>0</v>
      </c>
      <c r="AL38" s="20">
        <f t="shared" si="7"/>
        <v>0</v>
      </c>
      <c r="AM38" s="20">
        <f t="shared" si="8"/>
        <v>0</v>
      </c>
      <c r="AN38" s="20">
        <f t="shared" si="9"/>
        <v>0</v>
      </c>
      <c r="AO38" s="20">
        <f t="shared" si="10"/>
        <v>0</v>
      </c>
      <c r="AP38" s="20">
        <f t="shared" si="11"/>
        <v>0</v>
      </c>
      <c r="AQ38" s="20">
        <f t="shared" si="12"/>
        <v>0</v>
      </c>
      <c r="AR38" s="20">
        <f t="shared" si="13"/>
        <v>0</v>
      </c>
      <c r="AS38" s="20">
        <f t="shared" si="14"/>
        <v>0</v>
      </c>
      <c r="AT38" s="20">
        <f t="shared" si="15"/>
        <v>0</v>
      </c>
      <c r="AU38" s="20">
        <f t="shared" si="16"/>
        <v>0</v>
      </c>
      <c r="AV38" s="20">
        <f t="shared" si="17"/>
        <v>0</v>
      </c>
      <c r="AW38" s="20">
        <f t="shared" si="18"/>
        <v>0</v>
      </c>
      <c r="AX38" s="20">
        <f t="shared" si="19"/>
        <v>0</v>
      </c>
      <c r="AY38" s="20">
        <f t="shared" si="20"/>
        <v>4049</v>
      </c>
      <c r="AZ38" s="20">
        <f t="shared" si="21"/>
        <v>0</v>
      </c>
      <c r="BA38" s="20">
        <f t="shared" si="22"/>
        <v>0</v>
      </c>
      <c r="BB38" s="20">
        <f t="shared" si="23"/>
        <v>0</v>
      </c>
      <c r="BC38" s="20">
        <f t="shared" si="24"/>
        <v>0</v>
      </c>
      <c r="BD38" s="20">
        <f t="shared" si="25"/>
        <v>0</v>
      </c>
      <c r="BE38" s="20">
        <f t="shared" si="26"/>
        <v>0</v>
      </c>
      <c r="BF38" s="20">
        <f t="shared" si="27"/>
        <v>0</v>
      </c>
      <c r="BG38" s="20">
        <f t="shared" si="28"/>
        <v>0</v>
      </c>
      <c r="BH38" s="20">
        <f t="shared" si="29"/>
        <v>0</v>
      </c>
      <c r="BI38" s="20">
        <f t="shared" si="30"/>
        <v>0</v>
      </c>
      <c r="BJ38" s="17" t="s">
        <v>914</v>
      </c>
      <c r="BK38" s="17" t="s">
        <v>510</v>
      </c>
      <c r="BL38" s="17" t="s">
        <v>511</v>
      </c>
      <c r="BM38" s="41">
        <f t="shared" si="31"/>
        <v>4049</v>
      </c>
      <c r="BN38" s="37">
        <f t="shared" si="35"/>
        <v>3618</v>
      </c>
    </row>
    <row r="39" spans="1:66" ht="33.75">
      <c r="A39" s="8" t="s">
        <v>510</v>
      </c>
      <c r="B39" s="17" t="s">
        <v>511</v>
      </c>
      <c r="C39" s="60">
        <v>84</v>
      </c>
      <c r="D39" s="18" t="s">
        <v>514</v>
      </c>
      <c r="E39" s="40">
        <v>2171.7800000000002</v>
      </c>
      <c r="F39" s="19">
        <f t="shared" si="32"/>
        <v>217.17800000000003</v>
      </c>
      <c r="G39" s="19">
        <f t="shared" si="33"/>
        <v>41.263820000000003</v>
      </c>
      <c r="H39" s="19">
        <f t="shared" si="34"/>
        <v>2430.2218200000002</v>
      </c>
      <c r="J39" s="8">
        <f t="shared" si="3"/>
        <v>0</v>
      </c>
      <c r="K39" s="8"/>
      <c r="L39" s="8"/>
      <c r="M39" s="8"/>
      <c r="N39" s="8"/>
      <c r="O39" s="8"/>
      <c r="P39" s="8"/>
      <c r="Q39" s="8"/>
      <c r="R39" s="8"/>
      <c r="S39" s="8"/>
      <c r="T39" s="8"/>
      <c r="U39" s="8"/>
      <c r="V39" s="8"/>
      <c r="W39" s="8"/>
      <c r="X39" s="8"/>
      <c r="Y39" s="8"/>
      <c r="Z39" s="8"/>
      <c r="AA39" s="8"/>
      <c r="AB39" s="8"/>
      <c r="AC39" s="8"/>
      <c r="AD39" s="8"/>
      <c r="AE39" s="8"/>
      <c r="AF39" s="8"/>
      <c r="AG39" s="8"/>
      <c r="AH39" s="8"/>
      <c r="AI39" s="8"/>
      <c r="AK39" s="20">
        <f t="shared" si="6"/>
        <v>0</v>
      </c>
      <c r="AL39" s="20">
        <f t="shared" si="7"/>
        <v>0</v>
      </c>
      <c r="AM39" s="20">
        <f t="shared" si="8"/>
        <v>0</v>
      </c>
      <c r="AN39" s="20">
        <f t="shared" si="9"/>
        <v>0</v>
      </c>
      <c r="AO39" s="20">
        <f t="shared" si="10"/>
        <v>0</v>
      </c>
      <c r="AP39" s="20">
        <f t="shared" si="11"/>
        <v>0</v>
      </c>
      <c r="AQ39" s="20">
        <f t="shared" si="12"/>
        <v>0</v>
      </c>
      <c r="AR39" s="20">
        <f t="shared" si="13"/>
        <v>0</v>
      </c>
      <c r="AS39" s="20">
        <f t="shared" si="14"/>
        <v>0</v>
      </c>
      <c r="AT39" s="20">
        <f t="shared" si="15"/>
        <v>0</v>
      </c>
      <c r="AU39" s="20">
        <f t="shared" si="16"/>
        <v>0</v>
      </c>
      <c r="AV39" s="20">
        <f t="shared" si="17"/>
        <v>0</v>
      </c>
      <c r="AW39" s="20">
        <f t="shared" si="18"/>
        <v>0</v>
      </c>
      <c r="AX39" s="20">
        <f t="shared" si="19"/>
        <v>0</v>
      </c>
      <c r="AY39" s="20">
        <f t="shared" si="20"/>
        <v>0</v>
      </c>
      <c r="AZ39" s="20">
        <f t="shared" si="21"/>
        <v>0</v>
      </c>
      <c r="BA39" s="20">
        <f t="shared" si="22"/>
        <v>0</v>
      </c>
      <c r="BB39" s="20">
        <f t="shared" si="23"/>
        <v>0</v>
      </c>
      <c r="BC39" s="20">
        <f t="shared" si="24"/>
        <v>0</v>
      </c>
      <c r="BD39" s="20">
        <f t="shared" si="25"/>
        <v>0</v>
      </c>
      <c r="BE39" s="20">
        <f t="shared" si="26"/>
        <v>0</v>
      </c>
      <c r="BF39" s="20">
        <f t="shared" si="27"/>
        <v>0</v>
      </c>
      <c r="BG39" s="20">
        <f t="shared" si="28"/>
        <v>0</v>
      </c>
      <c r="BH39" s="20">
        <f t="shared" si="29"/>
        <v>0</v>
      </c>
      <c r="BI39" s="20">
        <f t="shared" si="30"/>
        <v>0</v>
      </c>
      <c r="BJ39" s="17" t="s">
        <v>914</v>
      </c>
      <c r="BK39" s="17" t="s">
        <v>510</v>
      </c>
      <c r="BL39" s="17" t="s">
        <v>511</v>
      </c>
      <c r="BM39" s="41">
        <f t="shared" si="31"/>
        <v>0</v>
      </c>
      <c r="BN39" s="37">
        <f t="shared" si="35"/>
        <v>0</v>
      </c>
    </row>
    <row r="40" spans="1:66" ht="33.75">
      <c r="A40" s="8" t="s">
        <v>510</v>
      </c>
      <c r="B40" s="17" t="s">
        <v>511</v>
      </c>
      <c r="C40" s="60">
        <v>85</v>
      </c>
      <c r="D40" s="18" t="s">
        <v>515</v>
      </c>
      <c r="E40" s="40">
        <v>2171.7800000000002</v>
      </c>
      <c r="F40" s="19">
        <f t="shared" si="32"/>
        <v>217.17800000000003</v>
      </c>
      <c r="G40" s="19">
        <f t="shared" si="33"/>
        <v>41.263820000000003</v>
      </c>
      <c r="H40" s="19">
        <f t="shared" si="34"/>
        <v>2430.2218200000002</v>
      </c>
      <c r="J40" s="8">
        <f t="shared" si="3"/>
        <v>0</v>
      </c>
      <c r="K40" s="8"/>
      <c r="L40" s="8"/>
      <c r="M40" s="8"/>
      <c r="N40" s="8"/>
      <c r="O40" s="8"/>
      <c r="P40" s="8"/>
      <c r="Q40" s="8"/>
      <c r="R40" s="8"/>
      <c r="S40" s="8"/>
      <c r="T40" s="8"/>
      <c r="U40" s="8"/>
      <c r="V40" s="8"/>
      <c r="W40" s="8"/>
      <c r="X40" s="8"/>
      <c r="Y40" s="8"/>
      <c r="Z40" s="8"/>
      <c r="AA40" s="8"/>
      <c r="AB40" s="8"/>
      <c r="AC40" s="8"/>
      <c r="AD40" s="8"/>
      <c r="AE40" s="8"/>
      <c r="AF40" s="8"/>
      <c r="AG40" s="8"/>
      <c r="AH40" s="8"/>
      <c r="AI40" s="8"/>
      <c r="AK40" s="20">
        <f t="shared" si="6"/>
        <v>0</v>
      </c>
      <c r="AL40" s="20">
        <f t="shared" si="7"/>
        <v>0</v>
      </c>
      <c r="AM40" s="20">
        <f t="shared" si="8"/>
        <v>0</v>
      </c>
      <c r="AN40" s="20">
        <f t="shared" si="9"/>
        <v>0</v>
      </c>
      <c r="AO40" s="20">
        <f t="shared" si="10"/>
        <v>0</v>
      </c>
      <c r="AP40" s="20">
        <f t="shared" si="11"/>
        <v>0</v>
      </c>
      <c r="AQ40" s="20">
        <f t="shared" si="12"/>
        <v>0</v>
      </c>
      <c r="AR40" s="20">
        <f t="shared" si="13"/>
        <v>0</v>
      </c>
      <c r="AS40" s="20">
        <f t="shared" si="14"/>
        <v>0</v>
      </c>
      <c r="AT40" s="20">
        <f t="shared" si="15"/>
        <v>0</v>
      </c>
      <c r="AU40" s="20">
        <f t="shared" si="16"/>
        <v>0</v>
      </c>
      <c r="AV40" s="20">
        <f t="shared" si="17"/>
        <v>0</v>
      </c>
      <c r="AW40" s="20">
        <f t="shared" si="18"/>
        <v>0</v>
      </c>
      <c r="AX40" s="20">
        <f t="shared" si="19"/>
        <v>0</v>
      </c>
      <c r="AY40" s="20">
        <f t="shared" si="20"/>
        <v>0</v>
      </c>
      <c r="AZ40" s="20">
        <f t="shared" si="21"/>
        <v>0</v>
      </c>
      <c r="BA40" s="20">
        <f t="shared" si="22"/>
        <v>0</v>
      </c>
      <c r="BB40" s="20">
        <f t="shared" si="23"/>
        <v>0</v>
      </c>
      <c r="BC40" s="20">
        <f t="shared" si="24"/>
        <v>0</v>
      </c>
      <c r="BD40" s="20">
        <f t="shared" si="25"/>
        <v>0</v>
      </c>
      <c r="BE40" s="20">
        <f t="shared" si="26"/>
        <v>0</v>
      </c>
      <c r="BF40" s="20">
        <f t="shared" si="27"/>
        <v>0</v>
      </c>
      <c r="BG40" s="20">
        <f t="shared" si="28"/>
        <v>0</v>
      </c>
      <c r="BH40" s="20">
        <f t="shared" si="29"/>
        <v>0</v>
      </c>
      <c r="BI40" s="20">
        <f t="shared" si="30"/>
        <v>0</v>
      </c>
      <c r="BJ40" s="17" t="s">
        <v>914</v>
      </c>
      <c r="BK40" s="17" t="s">
        <v>510</v>
      </c>
      <c r="BL40" s="17" t="s">
        <v>511</v>
      </c>
      <c r="BM40" s="41">
        <f t="shared" si="31"/>
        <v>0</v>
      </c>
      <c r="BN40" s="37">
        <f t="shared" si="35"/>
        <v>0</v>
      </c>
    </row>
    <row r="41" spans="1:66" ht="33.75">
      <c r="A41" s="8" t="s">
        <v>516</v>
      </c>
      <c r="B41" s="8" t="s">
        <v>517</v>
      </c>
      <c r="C41" s="60">
        <v>87</v>
      </c>
      <c r="D41" s="18" t="s">
        <v>518</v>
      </c>
      <c r="E41" s="40">
        <v>2596.21</v>
      </c>
      <c r="F41" s="19">
        <f t="shared" si="32"/>
        <v>259.62100000000004</v>
      </c>
      <c r="G41" s="19">
        <f t="shared" si="33"/>
        <v>49.327990000000007</v>
      </c>
      <c r="H41" s="19">
        <f t="shared" si="34"/>
        <v>2905.1589900000004</v>
      </c>
      <c r="J41" s="8">
        <f t="shared" si="3"/>
        <v>3</v>
      </c>
      <c r="K41" s="8"/>
      <c r="L41" s="8"/>
      <c r="M41" s="8"/>
      <c r="N41" s="8"/>
      <c r="O41" s="8"/>
      <c r="P41" s="8"/>
      <c r="Q41" s="8"/>
      <c r="R41" s="8"/>
      <c r="S41" s="8"/>
      <c r="T41" s="8"/>
      <c r="U41" s="8"/>
      <c r="V41" s="8">
        <v>2</v>
      </c>
      <c r="W41" s="8"/>
      <c r="X41" s="8">
        <v>1</v>
      </c>
      <c r="Y41" s="8"/>
      <c r="Z41" s="8"/>
      <c r="AA41" s="8"/>
      <c r="AB41" s="8"/>
      <c r="AC41" s="8"/>
      <c r="AD41" s="8"/>
      <c r="AE41" s="8"/>
      <c r="AF41" s="8"/>
      <c r="AG41" s="8"/>
      <c r="AH41" s="8"/>
      <c r="AI41" s="8"/>
      <c r="AK41" s="20">
        <f t="shared" si="6"/>
        <v>0</v>
      </c>
      <c r="AL41" s="20">
        <f t="shared" si="7"/>
        <v>0</v>
      </c>
      <c r="AM41" s="20">
        <f t="shared" si="8"/>
        <v>0</v>
      </c>
      <c r="AN41" s="20">
        <f t="shared" si="9"/>
        <v>0</v>
      </c>
      <c r="AO41" s="20">
        <f t="shared" si="10"/>
        <v>0</v>
      </c>
      <c r="AP41" s="20">
        <f t="shared" si="11"/>
        <v>0</v>
      </c>
      <c r="AQ41" s="20">
        <f t="shared" si="12"/>
        <v>0</v>
      </c>
      <c r="AR41" s="20">
        <f t="shared" si="13"/>
        <v>0</v>
      </c>
      <c r="AS41" s="20">
        <f t="shared" si="14"/>
        <v>0</v>
      </c>
      <c r="AT41" s="20">
        <f t="shared" si="15"/>
        <v>0</v>
      </c>
      <c r="AU41" s="20">
        <f t="shared" si="16"/>
        <v>0</v>
      </c>
      <c r="AV41" s="20">
        <f t="shared" si="17"/>
        <v>5810</v>
      </c>
      <c r="AW41" s="20">
        <f t="shared" si="18"/>
        <v>0</v>
      </c>
      <c r="AX41" s="20">
        <f t="shared" si="19"/>
        <v>2905</v>
      </c>
      <c r="AY41" s="20">
        <f t="shared" si="20"/>
        <v>0</v>
      </c>
      <c r="AZ41" s="20">
        <f t="shared" si="21"/>
        <v>0</v>
      </c>
      <c r="BA41" s="20">
        <f t="shared" si="22"/>
        <v>0</v>
      </c>
      <c r="BB41" s="20">
        <f t="shared" si="23"/>
        <v>0</v>
      </c>
      <c r="BC41" s="20">
        <f t="shared" si="24"/>
        <v>0</v>
      </c>
      <c r="BD41" s="20">
        <f t="shared" si="25"/>
        <v>0</v>
      </c>
      <c r="BE41" s="20">
        <f t="shared" si="26"/>
        <v>0</v>
      </c>
      <c r="BF41" s="20">
        <f t="shared" si="27"/>
        <v>0</v>
      </c>
      <c r="BG41" s="20">
        <f t="shared" si="28"/>
        <v>0</v>
      </c>
      <c r="BH41" s="20">
        <f t="shared" si="29"/>
        <v>0</v>
      </c>
      <c r="BI41" s="20">
        <f t="shared" si="30"/>
        <v>0</v>
      </c>
      <c r="BJ41" s="17" t="s">
        <v>915</v>
      </c>
      <c r="BK41" s="17" t="s">
        <v>516</v>
      </c>
      <c r="BL41" s="17" t="s">
        <v>517</v>
      </c>
      <c r="BM41" s="41">
        <f t="shared" si="31"/>
        <v>8715</v>
      </c>
      <c r="BN41" s="37">
        <f t="shared" si="35"/>
        <v>7789</v>
      </c>
    </row>
    <row r="42" spans="1:66" ht="45">
      <c r="A42" s="8" t="s">
        <v>519</v>
      </c>
      <c r="B42" s="21" t="s">
        <v>520</v>
      </c>
      <c r="C42" s="60">
        <v>90</v>
      </c>
      <c r="D42" s="18" t="s">
        <v>521</v>
      </c>
      <c r="E42" s="40">
        <v>2473.0300000000002</v>
      </c>
      <c r="F42" s="19">
        <f t="shared" si="32"/>
        <v>247.30300000000003</v>
      </c>
      <c r="G42" s="19">
        <f t="shared" si="33"/>
        <v>46.987570000000005</v>
      </c>
      <c r="H42" s="19">
        <f t="shared" si="34"/>
        <v>2767.3205699999999</v>
      </c>
      <c r="J42" s="8">
        <f t="shared" si="3"/>
        <v>2</v>
      </c>
      <c r="K42" s="8"/>
      <c r="L42" s="8"/>
      <c r="M42" s="8"/>
      <c r="N42" s="8"/>
      <c r="O42" s="8"/>
      <c r="P42" s="8"/>
      <c r="Q42" s="8"/>
      <c r="R42" s="8"/>
      <c r="S42" s="8"/>
      <c r="T42" s="8"/>
      <c r="U42" s="8"/>
      <c r="V42" s="8"/>
      <c r="W42" s="8"/>
      <c r="X42" s="8"/>
      <c r="Y42" s="8"/>
      <c r="Z42" s="8"/>
      <c r="AA42" s="8"/>
      <c r="AB42" s="8">
        <v>2</v>
      </c>
      <c r="AC42" s="8"/>
      <c r="AD42" s="8"/>
      <c r="AE42" s="8"/>
      <c r="AF42" s="8"/>
      <c r="AG42" s="8"/>
      <c r="AH42" s="8"/>
      <c r="AI42" s="8"/>
      <c r="AK42" s="20">
        <f t="shared" si="6"/>
        <v>0</v>
      </c>
      <c r="AL42" s="20">
        <f t="shared" si="7"/>
        <v>0</v>
      </c>
      <c r="AM42" s="20">
        <f t="shared" si="8"/>
        <v>0</v>
      </c>
      <c r="AN42" s="20">
        <f t="shared" si="9"/>
        <v>0</v>
      </c>
      <c r="AO42" s="20">
        <f t="shared" si="10"/>
        <v>0</v>
      </c>
      <c r="AP42" s="20">
        <f t="shared" si="11"/>
        <v>0</v>
      </c>
      <c r="AQ42" s="20">
        <f t="shared" si="12"/>
        <v>0</v>
      </c>
      <c r="AR42" s="20">
        <f t="shared" si="13"/>
        <v>0</v>
      </c>
      <c r="AS42" s="20">
        <f t="shared" si="14"/>
        <v>0</v>
      </c>
      <c r="AT42" s="20">
        <f t="shared" si="15"/>
        <v>0</v>
      </c>
      <c r="AU42" s="20">
        <f t="shared" si="16"/>
        <v>0</v>
      </c>
      <c r="AV42" s="20">
        <f t="shared" si="17"/>
        <v>0</v>
      </c>
      <c r="AW42" s="20">
        <f t="shared" si="18"/>
        <v>0</v>
      </c>
      <c r="AX42" s="20">
        <f t="shared" si="19"/>
        <v>0</v>
      </c>
      <c r="AY42" s="20">
        <f t="shared" si="20"/>
        <v>0</v>
      </c>
      <c r="AZ42" s="20">
        <f t="shared" si="21"/>
        <v>0</v>
      </c>
      <c r="BA42" s="20">
        <f t="shared" si="22"/>
        <v>0</v>
      </c>
      <c r="BB42" s="20">
        <f t="shared" si="23"/>
        <v>5535</v>
      </c>
      <c r="BC42" s="20">
        <f t="shared" si="24"/>
        <v>0</v>
      </c>
      <c r="BD42" s="20">
        <f t="shared" si="25"/>
        <v>0</v>
      </c>
      <c r="BE42" s="20">
        <f t="shared" si="26"/>
        <v>0</v>
      </c>
      <c r="BF42" s="20">
        <f t="shared" si="27"/>
        <v>0</v>
      </c>
      <c r="BG42" s="20">
        <f t="shared" si="28"/>
        <v>0</v>
      </c>
      <c r="BH42" s="20">
        <f t="shared" si="29"/>
        <v>0</v>
      </c>
      <c r="BI42" s="20">
        <f t="shared" si="30"/>
        <v>0</v>
      </c>
      <c r="BJ42" s="21" t="s">
        <v>916</v>
      </c>
      <c r="BK42" s="17" t="s">
        <v>519</v>
      </c>
      <c r="BL42" s="21" t="s">
        <v>520</v>
      </c>
      <c r="BM42" s="41">
        <f t="shared" si="31"/>
        <v>5535</v>
      </c>
      <c r="BN42" s="37">
        <f t="shared" si="35"/>
        <v>4946</v>
      </c>
    </row>
    <row r="43" spans="1:66" ht="45">
      <c r="A43" s="8" t="s">
        <v>519</v>
      </c>
      <c r="B43" s="21" t="s">
        <v>520</v>
      </c>
      <c r="C43" s="60">
        <v>91</v>
      </c>
      <c r="D43" s="18" t="s">
        <v>522</v>
      </c>
      <c r="E43" s="40">
        <v>2750.21</v>
      </c>
      <c r="F43" s="19">
        <f t="shared" si="32"/>
        <v>275.02100000000002</v>
      </c>
      <c r="G43" s="19">
        <f t="shared" si="33"/>
        <v>52.253990000000002</v>
      </c>
      <c r="H43" s="19">
        <f t="shared" si="34"/>
        <v>3077.4849900000004</v>
      </c>
      <c r="J43" s="8">
        <f t="shared" si="3"/>
        <v>0</v>
      </c>
      <c r="K43" s="8"/>
      <c r="L43" s="8"/>
      <c r="M43" s="8"/>
      <c r="N43" s="8"/>
      <c r="O43" s="8"/>
      <c r="P43" s="8"/>
      <c r="Q43" s="8"/>
      <c r="R43" s="8"/>
      <c r="S43" s="8"/>
      <c r="T43" s="8"/>
      <c r="U43" s="8"/>
      <c r="V43" s="8"/>
      <c r="W43" s="8"/>
      <c r="X43" s="8"/>
      <c r="Y43" s="8"/>
      <c r="Z43" s="8"/>
      <c r="AA43" s="8"/>
      <c r="AB43" s="8"/>
      <c r="AC43" s="8"/>
      <c r="AD43" s="8"/>
      <c r="AE43" s="8"/>
      <c r="AF43" s="8"/>
      <c r="AG43" s="8"/>
      <c r="AH43" s="8"/>
      <c r="AI43" s="8"/>
      <c r="AK43" s="20">
        <f t="shared" si="6"/>
        <v>0</v>
      </c>
      <c r="AL43" s="20">
        <f t="shared" si="7"/>
        <v>0</v>
      </c>
      <c r="AM43" s="20">
        <f t="shared" si="8"/>
        <v>0</v>
      </c>
      <c r="AN43" s="20">
        <f t="shared" si="9"/>
        <v>0</v>
      </c>
      <c r="AO43" s="20">
        <f t="shared" si="10"/>
        <v>0</v>
      </c>
      <c r="AP43" s="20">
        <f t="shared" si="11"/>
        <v>0</v>
      </c>
      <c r="AQ43" s="20">
        <f t="shared" si="12"/>
        <v>0</v>
      </c>
      <c r="AR43" s="20">
        <f t="shared" si="13"/>
        <v>0</v>
      </c>
      <c r="AS43" s="20">
        <f t="shared" si="14"/>
        <v>0</v>
      </c>
      <c r="AT43" s="20">
        <f t="shared" si="15"/>
        <v>0</v>
      </c>
      <c r="AU43" s="20">
        <f t="shared" si="16"/>
        <v>0</v>
      </c>
      <c r="AV43" s="20">
        <f t="shared" si="17"/>
        <v>0</v>
      </c>
      <c r="AW43" s="20">
        <f t="shared" si="18"/>
        <v>0</v>
      </c>
      <c r="AX43" s="20">
        <f t="shared" si="19"/>
        <v>0</v>
      </c>
      <c r="AY43" s="20">
        <f t="shared" si="20"/>
        <v>0</v>
      </c>
      <c r="AZ43" s="20">
        <f t="shared" si="21"/>
        <v>0</v>
      </c>
      <c r="BA43" s="20">
        <f t="shared" si="22"/>
        <v>0</v>
      </c>
      <c r="BB43" s="20">
        <f t="shared" si="23"/>
        <v>0</v>
      </c>
      <c r="BC43" s="20">
        <f t="shared" si="24"/>
        <v>0</v>
      </c>
      <c r="BD43" s="20">
        <f t="shared" si="25"/>
        <v>0</v>
      </c>
      <c r="BE43" s="20">
        <f t="shared" si="26"/>
        <v>0</v>
      </c>
      <c r="BF43" s="20">
        <f t="shared" si="27"/>
        <v>0</v>
      </c>
      <c r="BG43" s="20">
        <f t="shared" si="28"/>
        <v>0</v>
      </c>
      <c r="BH43" s="20">
        <f t="shared" si="29"/>
        <v>0</v>
      </c>
      <c r="BI43" s="20">
        <f t="shared" si="30"/>
        <v>0</v>
      </c>
      <c r="BJ43" s="21" t="s">
        <v>916</v>
      </c>
      <c r="BK43" s="17" t="s">
        <v>519</v>
      </c>
      <c r="BL43" s="21" t="s">
        <v>520</v>
      </c>
      <c r="BM43" s="41">
        <f t="shared" si="31"/>
        <v>0</v>
      </c>
      <c r="BN43" s="37">
        <f t="shared" si="35"/>
        <v>0</v>
      </c>
    </row>
    <row r="44" spans="1:66" ht="33.75">
      <c r="A44" s="8" t="s">
        <v>523</v>
      </c>
      <c r="B44" s="17" t="s">
        <v>524</v>
      </c>
      <c r="C44" s="60">
        <v>92</v>
      </c>
      <c r="D44" s="18" t="s">
        <v>525</v>
      </c>
      <c r="E44" s="40">
        <v>3640.66</v>
      </c>
      <c r="F44" s="19">
        <f t="shared" si="32"/>
        <v>364.06600000000003</v>
      </c>
      <c r="G44" s="19">
        <f t="shared" si="33"/>
        <v>69.172540000000012</v>
      </c>
      <c r="H44" s="19">
        <f t="shared" si="34"/>
        <v>4073.8985399999997</v>
      </c>
      <c r="J44" s="8">
        <f t="shared" si="3"/>
        <v>2</v>
      </c>
      <c r="K44" s="8"/>
      <c r="L44" s="8"/>
      <c r="M44" s="8"/>
      <c r="N44" s="8"/>
      <c r="O44" s="8"/>
      <c r="P44" s="8"/>
      <c r="Q44" s="8"/>
      <c r="R44" s="8"/>
      <c r="S44" s="8"/>
      <c r="T44" s="8"/>
      <c r="U44" s="8"/>
      <c r="V44" s="8"/>
      <c r="W44" s="8"/>
      <c r="X44" s="8"/>
      <c r="Y44" s="8"/>
      <c r="Z44" s="8"/>
      <c r="AA44" s="8"/>
      <c r="AB44" s="8"/>
      <c r="AC44" s="8"/>
      <c r="AD44" s="8"/>
      <c r="AE44" s="8"/>
      <c r="AF44" s="8"/>
      <c r="AG44" s="8"/>
      <c r="AH44" s="8"/>
      <c r="AI44" s="8">
        <v>2</v>
      </c>
      <c r="AK44" s="20">
        <f t="shared" si="6"/>
        <v>0</v>
      </c>
      <c r="AL44" s="20">
        <f t="shared" si="7"/>
        <v>0</v>
      </c>
      <c r="AM44" s="20">
        <f t="shared" si="8"/>
        <v>0</v>
      </c>
      <c r="AN44" s="20">
        <f t="shared" si="9"/>
        <v>0</v>
      </c>
      <c r="AO44" s="20">
        <f t="shared" si="10"/>
        <v>0</v>
      </c>
      <c r="AP44" s="20">
        <f t="shared" si="11"/>
        <v>0</v>
      </c>
      <c r="AQ44" s="20">
        <f t="shared" si="12"/>
        <v>0</v>
      </c>
      <c r="AR44" s="20">
        <f t="shared" si="13"/>
        <v>0</v>
      </c>
      <c r="AS44" s="20">
        <f t="shared" si="14"/>
        <v>0</v>
      </c>
      <c r="AT44" s="20">
        <f t="shared" si="15"/>
        <v>0</v>
      </c>
      <c r="AU44" s="20">
        <f t="shared" si="16"/>
        <v>0</v>
      </c>
      <c r="AV44" s="20">
        <f t="shared" si="17"/>
        <v>0</v>
      </c>
      <c r="AW44" s="20">
        <f t="shared" si="18"/>
        <v>0</v>
      </c>
      <c r="AX44" s="20">
        <f t="shared" si="19"/>
        <v>0</v>
      </c>
      <c r="AY44" s="20">
        <f t="shared" si="20"/>
        <v>0</v>
      </c>
      <c r="AZ44" s="20">
        <f t="shared" si="21"/>
        <v>0</v>
      </c>
      <c r="BA44" s="20">
        <f t="shared" si="22"/>
        <v>0</v>
      </c>
      <c r="BB44" s="20">
        <f t="shared" si="23"/>
        <v>0</v>
      </c>
      <c r="BC44" s="20">
        <f t="shared" si="24"/>
        <v>0</v>
      </c>
      <c r="BD44" s="20">
        <f t="shared" si="25"/>
        <v>0</v>
      </c>
      <c r="BE44" s="20">
        <f t="shared" si="26"/>
        <v>0</v>
      </c>
      <c r="BF44" s="20">
        <f t="shared" si="27"/>
        <v>0</v>
      </c>
      <c r="BG44" s="20">
        <f t="shared" si="28"/>
        <v>0</v>
      </c>
      <c r="BH44" s="20">
        <f t="shared" si="29"/>
        <v>0</v>
      </c>
      <c r="BI44" s="20">
        <f t="shared" si="30"/>
        <v>8148</v>
      </c>
      <c r="BJ44" s="17" t="s">
        <v>938</v>
      </c>
      <c r="BK44" s="17" t="s">
        <v>523</v>
      </c>
      <c r="BL44" s="17" t="s">
        <v>524</v>
      </c>
      <c r="BM44" s="41">
        <f t="shared" si="31"/>
        <v>8148</v>
      </c>
      <c r="BN44" s="37">
        <f t="shared" si="35"/>
        <v>7281</v>
      </c>
    </row>
    <row r="45" spans="1:66" ht="34.5" customHeight="1">
      <c r="A45" s="8" t="s">
        <v>523</v>
      </c>
      <c r="B45" s="17" t="s">
        <v>524</v>
      </c>
      <c r="C45" s="60">
        <v>93</v>
      </c>
      <c r="D45" s="18" t="s">
        <v>526</v>
      </c>
      <c r="E45" s="40">
        <v>4473.55</v>
      </c>
      <c r="F45" s="19">
        <f t="shared" si="32"/>
        <v>447.35500000000002</v>
      </c>
      <c r="G45" s="19">
        <f t="shared" si="33"/>
        <v>84.997450000000001</v>
      </c>
      <c r="H45" s="19">
        <f t="shared" si="34"/>
        <v>5005.9024500000005</v>
      </c>
      <c r="J45" s="8">
        <f t="shared" si="3"/>
        <v>8</v>
      </c>
      <c r="K45" s="8"/>
      <c r="L45" s="8"/>
      <c r="M45" s="8"/>
      <c r="N45" s="8"/>
      <c r="O45" s="8"/>
      <c r="P45" s="8"/>
      <c r="Q45" s="8"/>
      <c r="R45" s="8"/>
      <c r="S45" s="8"/>
      <c r="T45" s="8">
        <v>8</v>
      </c>
      <c r="U45" s="8"/>
      <c r="V45" s="8"/>
      <c r="W45" s="8"/>
      <c r="X45" s="8"/>
      <c r="Y45" s="8"/>
      <c r="Z45" s="8"/>
      <c r="AA45" s="8"/>
      <c r="AB45" s="8"/>
      <c r="AC45" s="8"/>
      <c r="AD45" s="8"/>
      <c r="AE45" s="8"/>
      <c r="AF45" s="8"/>
      <c r="AG45" s="8"/>
      <c r="AH45" s="8"/>
      <c r="AI45" s="8"/>
      <c r="AK45" s="20">
        <f t="shared" si="6"/>
        <v>0</v>
      </c>
      <c r="AL45" s="20">
        <f t="shared" si="7"/>
        <v>0</v>
      </c>
      <c r="AM45" s="20">
        <f t="shared" si="8"/>
        <v>0</v>
      </c>
      <c r="AN45" s="20">
        <f t="shared" si="9"/>
        <v>0</v>
      </c>
      <c r="AO45" s="20">
        <f t="shared" si="10"/>
        <v>0</v>
      </c>
      <c r="AP45" s="20">
        <f t="shared" si="11"/>
        <v>0</v>
      </c>
      <c r="AQ45" s="20">
        <f t="shared" si="12"/>
        <v>0</v>
      </c>
      <c r="AR45" s="20">
        <f t="shared" si="13"/>
        <v>0</v>
      </c>
      <c r="AS45" s="20">
        <f t="shared" si="14"/>
        <v>0</v>
      </c>
      <c r="AT45" s="20">
        <f t="shared" si="15"/>
        <v>40047</v>
      </c>
      <c r="AU45" s="20">
        <f t="shared" si="16"/>
        <v>0</v>
      </c>
      <c r="AV45" s="20">
        <f t="shared" si="17"/>
        <v>0</v>
      </c>
      <c r="AW45" s="20">
        <f t="shared" si="18"/>
        <v>0</v>
      </c>
      <c r="AX45" s="20">
        <f t="shared" si="19"/>
        <v>0</v>
      </c>
      <c r="AY45" s="20">
        <f t="shared" si="20"/>
        <v>0</v>
      </c>
      <c r="AZ45" s="20">
        <f t="shared" si="21"/>
        <v>0</v>
      </c>
      <c r="BA45" s="20">
        <f t="shared" si="22"/>
        <v>0</v>
      </c>
      <c r="BB45" s="20">
        <f t="shared" si="23"/>
        <v>0</v>
      </c>
      <c r="BC45" s="20">
        <f t="shared" si="24"/>
        <v>0</v>
      </c>
      <c r="BD45" s="20">
        <f t="shared" si="25"/>
        <v>0</v>
      </c>
      <c r="BE45" s="20">
        <f t="shared" si="26"/>
        <v>0</v>
      </c>
      <c r="BF45" s="20">
        <f t="shared" si="27"/>
        <v>0</v>
      </c>
      <c r="BG45" s="20">
        <f t="shared" si="28"/>
        <v>0</v>
      </c>
      <c r="BH45" s="20">
        <f t="shared" si="29"/>
        <v>0</v>
      </c>
      <c r="BI45" s="20">
        <f t="shared" si="30"/>
        <v>0</v>
      </c>
      <c r="BJ45" s="17" t="s">
        <v>938</v>
      </c>
      <c r="BK45" s="17" t="s">
        <v>523</v>
      </c>
      <c r="BL45" s="17" t="s">
        <v>524</v>
      </c>
      <c r="BM45" s="41">
        <f t="shared" si="31"/>
        <v>40047</v>
      </c>
      <c r="BN45" s="37">
        <f t="shared" si="35"/>
        <v>35788</v>
      </c>
    </row>
    <row r="46" spans="1:66" ht="34.5" customHeight="1">
      <c r="A46" s="8" t="s">
        <v>523</v>
      </c>
      <c r="B46" s="17" t="s">
        <v>524</v>
      </c>
      <c r="C46" s="60">
        <v>94</v>
      </c>
      <c r="D46" s="18" t="s">
        <v>527</v>
      </c>
      <c r="E46" s="40">
        <v>4615.92</v>
      </c>
      <c r="F46" s="19">
        <f t="shared" si="32"/>
        <v>461.59200000000004</v>
      </c>
      <c r="G46" s="19">
        <f t="shared" si="33"/>
        <v>87.702480000000008</v>
      </c>
      <c r="H46" s="19">
        <f t="shared" si="34"/>
        <v>5165.2144799999996</v>
      </c>
      <c r="J46" s="8">
        <f t="shared" si="3"/>
        <v>77</v>
      </c>
      <c r="K46" s="8">
        <v>20</v>
      </c>
      <c r="L46" s="8">
        <v>8</v>
      </c>
      <c r="M46" s="8">
        <v>2</v>
      </c>
      <c r="N46" s="8"/>
      <c r="O46" s="8"/>
      <c r="P46" s="8">
        <v>8</v>
      </c>
      <c r="Q46" s="8"/>
      <c r="R46" s="8"/>
      <c r="S46" s="8"/>
      <c r="T46" s="8">
        <v>8</v>
      </c>
      <c r="U46" s="8">
        <v>8</v>
      </c>
      <c r="V46" s="8">
        <v>8</v>
      </c>
      <c r="W46" s="8"/>
      <c r="X46" s="8"/>
      <c r="Y46" s="8">
        <v>4</v>
      </c>
      <c r="Z46" s="8">
        <v>6</v>
      </c>
      <c r="AA46" s="8">
        <v>4</v>
      </c>
      <c r="AB46" s="8"/>
      <c r="AC46" s="8"/>
      <c r="AD46" s="8">
        <v>1</v>
      </c>
      <c r="AE46" s="8"/>
      <c r="AF46" s="8"/>
      <c r="AG46" s="8"/>
      <c r="AH46" s="8"/>
      <c r="AI46" s="8"/>
      <c r="AK46" s="20">
        <f t="shared" si="6"/>
        <v>103304</v>
      </c>
      <c r="AL46" s="20">
        <f t="shared" si="7"/>
        <v>41322</v>
      </c>
      <c r="AM46" s="20">
        <f t="shared" si="8"/>
        <v>10330</v>
      </c>
      <c r="AN46" s="20">
        <f t="shared" si="9"/>
        <v>0</v>
      </c>
      <c r="AO46" s="20">
        <f t="shared" si="10"/>
        <v>0</v>
      </c>
      <c r="AP46" s="20">
        <f t="shared" si="11"/>
        <v>41322</v>
      </c>
      <c r="AQ46" s="20">
        <f t="shared" si="12"/>
        <v>0</v>
      </c>
      <c r="AR46" s="20">
        <f t="shared" si="13"/>
        <v>0</v>
      </c>
      <c r="AS46" s="20">
        <f t="shared" si="14"/>
        <v>0</v>
      </c>
      <c r="AT46" s="20">
        <f t="shared" si="15"/>
        <v>41322</v>
      </c>
      <c r="AU46" s="20">
        <f t="shared" si="16"/>
        <v>41322</v>
      </c>
      <c r="AV46" s="20">
        <f t="shared" si="17"/>
        <v>41322</v>
      </c>
      <c r="AW46" s="20">
        <f t="shared" si="18"/>
        <v>0</v>
      </c>
      <c r="AX46" s="20">
        <f t="shared" si="19"/>
        <v>0</v>
      </c>
      <c r="AY46" s="20">
        <f t="shared" si="20"/>
        <v>20661</v>
      </c>
      <c r="AZ46" s="20">
        <f t="shared" si="21"/>
        <v>30991</v>
      </c>
      <c r="BA46" s="20">
        <f t="shared" si="22"/>
        <v>20661</v>
      </c>
      <c r="BB46" s="20">
        <f t="shared" si="23"/>
        <v>0</v>
      </c>
      <c r="BC46" s="20">
        <f t="shared" si="24"/>
        <v>0</v>
      </c>
      <c r="BD46" s="20">
        <f t="shared" si="25"/>
        <v>5165</v>
      </c>
      <c r="BE46" s="20">
        <f t="shared" si="26"/>
        <v>0</v>
      </c>
      <c r="BF46" s="20">
        <f t="shared" si="27"/>
        <v>0</v>
      </c>
      <c r="BG46" s="20">
        <f t="shared" si="28"/>
        <v>0</v>
      </c>
      <c r="BH46" s="20">
        <f t="shared" si="29"/>
        <v>0</v>
      </c>
      <c r="BI46" s="20">
        <f t="shared" si="30"/>
        <v>0</v>
      </c>
      <c r="BJ46" s="17" t="s">
        <v>938</v>
      </c>
      <c r="BK46" s="17" t="s">
        <v>523</v>
      </c>
      <c r="BL46" s="17" t="s">
        <v>524</v>
      </c>
      <c r="BM46" s="41">
        <f t="shared" si="31"/>
        <v>397722</v>
      </c>
      <c r="BN46" s="37">
        <f t="shared" si="35"/>
        <v>355426</v>
      </c>
    </row>
    <row r="47" spans="1:66" ht="33.75">
      <c r="A47" s="8" t="s">
        <v>516</v>
      </c>
      <c r="B47" s="8" t="s">
        <v>517</v>
      </c>
      <c r="C47" s="60">
        <v>96</v>
      </c>
      <c r="D47" s="18" t="s">
        <v>528</v>
      </c>
      <c r="E47" s="40">
        <v>2769.29</v>
      </c>
      <c r="F47" s="19">
        <f t="shared" si="32"/>
        <v>276.92900000000003</v>
      </c>
      <c r="G47" s="19">
        <f t="shared" si="33"/>
        <v>52.616510000000005</v>
      </c>
      <c r="H47" s="19">
        <f t="shared" si="34"/>
        <v>3098.8355099999999</v>
      </c>
      <c r="J47" s="8">
        <f t="shared" si="3"/>
        <v>5</v>
      </c>
      <c r="K47" s="8"/>
      <c r="L47" s="8"/>
      <c r="M47" s="8"/>
      <c r="N47" s="8"/>
      <c r="O47" s="8"/>
      <c r="P47" s="8"/>
      <c r="Q47" s="8"/>
      <c r="R47" s="8"/>
      <c r="S47" s="8"/>
      <c r="T47" s="8"/>
      <c r="U47" s="8"/>
      <c r="V47" s="8"/>
      <c r="W47" s="8"/>
      <c r="X47" s="8"/>
      <c r="Y47" s="8"/>
      <c r="Z47" s="8"/>
      <c r="AA47" s="8"/>
      <c r="AB47" s="8">
        <v>5</v>
      </c>
      <c r="AC47" s="8"/>
      <c r="AD47" s="8"/>
      <c r="AE47" s="8"/>
      <c r="AF47" s="8"/>
      <c r="AG47" s="8"/>
      <c r="AH47" s="8"/>
      <c r="AI47" s="8"/>
      <c r="AK47" s="20">
        <f t="shared" si="6"/>
        <v>0</v>
      </c>
      <c r="AL47" s="20">
        <f t="shared" si="7"/>
        <v>0</v>
      </c>
      <c r="AM47" s="20">
        <f t="shared" si="8"/>
        <v>0</v>
      </c>
      <c r="AN47" s="20">
        <f t="shared" si="9"/>
        <v>0</v>
      </c>
      <c r="AO47" s="20">
        <f t="shared" si="10"/>
        <v>0</v>
      </c>
      <c r="AP47" s="20">
        <f t="shared" si="11"/>
        <v>0</v>
      </c>
      <c r="AQ47" s="20">
        <f t="shared" si="12"/>
        <v>0</v>
      </c>
      <c r="AR47" s="20">
        <f t="shared" si="13"/>
        <v>0</v>
      </c>
      <c r="AS47" s="20">
        <f t="shared" si="14"/>
        <v>0</v>
      </c>
      <c r="AT47" s="20">
        <f t="shared" si="15"/>
        <v>0</v>
      </c>
      <c r="AU47" s="20">
        <f t="shared" si="16"/>
        <v>0</v>
      </c>
      <c r="AV47" s="20">
        <f t="shared" si="17"/>
        <v>0</v>
      </c>
      <c r="AW47" s="20">
        <f t="shared" si="18"/>
        <v>0</v>
      </c>
      <c r="AX47" s="20">
        <f t="shared" si="19"/>
        <v>0</v>
      </c>
      <c r="AY47" s="20">
        <f t="shared" si="20"/>
        <v>0</v>
      </c>
      <c r="AZ47" s="20">
        <f t="shared" si="21"/>
        <v>0</v>
      </c>
      <c r="BA47" s="20">
        <f t="shared" si="22"/>
        <v>0</v>
      </c>
      <c r="BB47" s="20">
        <f t="shared" si="23"/>
        <v>15494</v>
      </c>
      <c r="BC47" s="20">
        <f t="shared" si="24"/>
        <v>0</v>
      </c>
      <c r="BD47" s="20">
        <f t="shared" si="25"/>
        <v>0</v>
      </c>
      <c r="BE47" s="20">
        <f t="shared" si="26"/>
        <v>0</v>
      </c>
      <c r="BF47" s="20">
        <f t="shared" si="27"/>
        <v>0</v>
      </c>
      <c r="BG47" s="20">
        <f t="shared" si="28"/>
        <v>0</v>
      </c>
      <c r="BH47" s="20">
        <f t="shared" si="29"/>
        <v>0</v>
      </c>
      <c r="BI47" s="20">
        <f t="shared" si="30"/>
        <v>0</v>
      </c>
      <c r="BJ47" s="17" t="s">
        <v>915</v>
      </c>
      <c r="BK47" s="17" t="s">
        <v>516</v>
      </c>
      <c r="BL47" s="17" t="s">
        <v>517</v>
      </c>
      <c r="BM47" s="41">
        <f t="shared" si="31"/>
        <v>15494</v>
      </c>
      <c r="BN47" s="37">
        <f t="shared" si="35"/>
        <v>13846</v>
      </c>
    </row>
    <row r="48" spans="1:66" ht="45">
      <c r="A48" s="8" t="s">
        <v>519</v>
      </c>
      <c r="B48" s="21" t="s">
        <v>520</v>
      </c>
      <c r="C48" s="60">
        <v>98</v>
      </c>
      <c r="D48" s="18" t="s">
        <v>529</v>
      </c>
      <c r="E48" s="40">
        <v>2409.96</v>
      </c>
      <c r="F48" s="19">
        <f t="shared" si="32"/>
        <v>240.99600000000001</v>
      </c>
      <c r="G48" s="19">
        <f t="shared" si="33"/>
        <v>45.789239999999999</v>
      </c>
      <c r="H48" s="19">
        <f t="shared" si="34"/>
        <v>2696.7452400000002</v>
      </c>
      <c r="J48" s="8">
        <f t="shared" si="3"/>
        <v>0</v>
      </c>
      <c r="K48" s="8"/>
      <c r="L48" s="8"/>
      <c r="M48" s="8"/>
      <c r="N48" s="8"/>
      <c r="O48" s="8"/>
      <c r="P48" s="8"/>
      <c r="Q48" s="8"/>
      <c r="R48" s="8"/>
      <c r="S48" s="8"/>
      <c r="T48" s="8"/>
      <c r="U48" s="8"/>
      <c r="V48" s="8"/>
      <c r="W48" s="8"/>
      <c r="X48" s="8"/>
      <c r="Y48" s="8"/>
      <c r="Z48" s="8"/>
      <c r="AA48" s="8"/>
      <c r="AB48" s="8"/>
      <c r="AC48" s="8"/>
      <c r="AD48" s="8"/>
      <c r="AE48" s="8"/>
      <c r="AF48" s="8"/>
      <c r="AG48" s="8"/>
      <c r="AH48" s="8"/>
      <c r="AI48" s="8"/>
      <c r="AK48" s="20">
        <f t="shared" si="6"/>
        <v>0</v>
      </c>
      <c r="AL48" s="20">
        <f t="shared" si="7"/>
        <v>0</v>
      </c>
      <c r="AM48" s="20">
        <f t="shared" si="8"/>
        <v>0</v>
      </c>
      <c r="AN48" s="20">
        <f t="shared" si="9"/>
        <v>0</v>
      </c>
      <c r="AO48" s="20">
        <f t="shared" si="10"/>
        <v>0</v>
      </c>
      <c r="AP48" s="20">
        <f t="shared" si="11"/>
        <v>0</v>
      </c>
      <c r="AQ48" s="20">
        <f t="shared" si="12"/>
        <v>0</v>
      </c>
      <c r="AR48" s="20">
        <f t="shared" si="13"/>
        <v>0</v>
      </c>
      <c r="AS48" s="20">
        <f t="shared" si="14"/>
        <v>0</v>
      </c>
      <c r="AT48" s="20">
        <f t="shared" si="15"/>
        <v>0</v>
      </c>
      <c r="AU48" s="20">
        <f t="shared" si="16"/>
        <v>0</v>
      </c>
      <c r="AV48" s="20">
        <f t="shared" si="17"/>
        <v>0</v>
      </c>
      <c r="AW48" s="20">
        <f t="shared" si="18"/>
        <v>0</v>
      </c>
      <c r="AX48" s="20">
        <f t="shared" si="19"/>
        <v>0</v>
      </c>
      <c r="AY48" s="20">
        <f t="shared" si="20"/>
        <v>0</v>
      </c>
      <c r="AZ48" s="20">
        <f t="shared" si="21"/>
        <v>0</v>
      </c>
      <c r="BA48" s="20">
        <f t="shared" si="22"/>
        <v>0</v>
      </c>
      <c r="BB48" s="20">
        <f t="shared" si="23"/>
        <v>0</v>
      </c>
      <c r="BC48" s="20">
        <f t="shared" si="24"/>
        <v>0</v>
      </c>
      <c r="BD48" s="20">
        <f t="shared" si="25"/>
        <v>0</v>
      </c>
      <c r="BE48" s="20">
        <f t="shared" si="26"/>
        <v>0</v>
      </c>
      <c r="BF48" s="20">
        <f t="shared" si="27"/>
        <v>0</v>
      </c>
      <c r="BG48" s="20">
        <f t="shared" si="28"/>
        <v>0</v>
      </c>
      <c r="BH48" s="20">
        <f t="shared" si="29"/>
        <v>0</v>
      </c>
      <c r="BI48" s="20">
        <f t="shared" si="30"/>
        <v>0</v>
      </c>
      <c r="BJ48" s="21" t="s">
        <v>916</v>
      </c>
      <c r="BK48" s="17" t="s">
        <v>519</v>
      </c>
      <c r="BL48" s="21" t="s">
        <v>520</v>
      </c>
      <c r="BM48" s="41">
        <f t="shared" si="31"/>
        <v>0</v>
      </c>
      <c r="BN48" s="37">
        <f t="shared" si="35"/>
        <v>0</v>
      </c>
    </row>
    <row r="49" spans="1:66" ht="33.75">
      <c r="A49" s="8" t="s">
        <v>490</v>
      </c>
      <c r="B49" s="22" t="s">
        <v>491</v>
      </c>
      <c r="C49" s="60">
        <v>99</v>
      </c>
      <c r="D49" s="18" t="s">
        <v>530</v>
      </c>
      <c r="E49" s="40">
        <v>10246.370000000001</v>
      </c>
      <c r="F49" s="19">
        <f t="shared" si="32"/>
        <v>1024.6370000000002</v>
      </c>
      <c r="G49" s="19">
        <f t="shared" si="33"/>
        <v>194.68103000000002</v>
      </c>
      <c r="H49" s="19">
        <f t="shared" si="34"/>
        <v>11465.688030000001</v>
      </c>
      <c r="J49" s="8">
        <f t="shared" si="3"/>
        <v>25</v>
      </c>
      <c r="K49" s="8">
        <v>20</v>
      </c>
      <c r="L49" s="8">
        <v>5</v>
      </c>
      <c r="M49" s="8"/>
      <c r="N49" s="8"/>
      <c r="O49" s="8"/>
      <c r="P49" s="8"/>
      <c r="Q49" s="8"/>
      <c r="R49" s="8"/>
      <c r="S49" s="8"/>
      <c r="T49" s="8"/>
      <c r="U49" s="8"/>
      <c r="V49" s="8"/>
      <c r="W49" s="8"/>
      <c r="X49" s="8"/>
      <c r="Y49" s="8"/>
      <c r="Z49" s="8"/>
      <c r="AA49" s="8"/>
      <c r="AB49" s="8"/>
      <c r="AC49" s="8"/>
      <c r="AD49" s="8"/>
      <c r="AE49" s="8"/>
      <c r="AF49" s="8"/>
      <c r="AG49" s="8"/>
      <c r="AH49" s="8"/>
      <c r="AI49" s="8"/>
      <c r="AK49" s="202">
        <f>+ROUND(K49*$H49,0)+187136</f>
        <v>416450</v>
      </c>
      <c r="AL49" s="20">
        <f t="shared" si="7"/>
        <v>57328</v>
      </c>
      <c r="AM49" s="20">
        <f t="shared" si="8"/>
        <v>0</v>
      </c>
      <c r="AN49" s="20">
        <f t="shared" si="9"/>
        <v>0</v>
      </c>
      <c r="AO49" s="20">
        <f t="shared" si="10"/>
        <v>0</v>
      </c>
      <c r="AP49" s="20">
        <f t="shared" si="11"/>
        <v>0</v>
      </c>
      <c r="AQ49" s="20">
        <f t="shared" si="12"/>
        <v>0</v>
      </c>
      <c r="AR49" s="20">
        <f t="shared" si="13"/>
        <v>0</v>
      </c>
      <c r="AS49" s="20">
        <f t="shared" si="14"/>
        <v>0</v>
      </c>
      <c r="AT49" s="20">
        <f t="shared" si="15"/>
        <v>0</v>
      </c>
      <c r="AU49" s="20">
        <f t="shared" si="16"/>
        <v>0</v>
      </c>
      <c r="AV49" s="20">
        <f t="shared" si="17"/>
        <v>0</v>
      </c>
      <c r="AW49" s="20">
        <f t="shared" si="18"/>
        <v>0</v>
      </c>
      <c r="AX49" s="20">
        <f t="shared" si="19"/>
        <v>0</v>
      </c>
      <c r="AY49" s="20">
        <f t="shared" si="20"/>
        <v>0</v>
      </c>
      <c r="AZ49" s="20">
        <f t="shared" si="21"/>
        <v>0</v>
      </c>
      <c r="BA49" s="20">
        <f t="shared" si="22"/>
        <v>0</v>
      </c>
      <c r="BB49" s="20">
        <f t="shared" si="23"/>
        <v>0</v>
      </c>
      <c r="BC49" s="20">
        <f t="shared" si="24"/>
        <v>0</v>
      </c>
      <c r="BD49" s="20">
        <f t="shared" si="25"/>
        <v>0</v>
      </c>
      <c r="BE49" s="20">
        <f t="shared" si="26"/>
        <v>0</v>
      </c>
      <c r="BF49" s="20">
        <f t="shared" si="27"/>
        <v>0</v>
      </c>
      <c r="BG49" s="20">
        <f t="shared" si="28"/>
        <v>0</v>
      </c>
      <c r="BH49" s="20">
        <f t="shared" si="29"/>
        <v>0</v>
      </c>
      <c r="BI49" s="20">
        <f t="shared" si="30"/>
        <v>0</v>
      </c>
      <c r="BJ49" s="23" t="s">
        <v>912</v>
      </c>
      <c r="BK49" s="17" t="s">
        <v>490</v>
      </c>
      <c r="BL49" s="23" t="s">
        <v>491</v>
      </c>
      <c r="BM49" s="41">
        <f t="shared" si="31"/>
        <v>473778</v>
      </c>
      <c r="BN49" s="37">
        <f t="shared" si="35"/>
        <v>256159</v>
      </c>
    </row>
    <row r="50" spans="1:66" ht="33.75">
      <c r="A50" s="8" t="s">
        <v>490</v>
      </c>
      <c r="B50" s="22" t="s">
        <v>491</v>
      </c>
      <c r="C50" s="60">
        <v>100</v>
      </c>
      <c r="D50" s="18" t="s">
        <v>531</v>
      </c>
      <c r="E50" s="40">
        <v>10246.370000000001</v>
      </c>
      <c r="F50" s="19">
        <f t="shared" si="32"/>
        <v>1024.6370000000002</v>
      </c>
      <c r="G50" s="19">
        <f t="shared" si="33"/>
        <v>194.68103000000002</v>
      </c>
      <c r="H50" s="19">
        <f t="shared" si="34"/>
        <v>11465.688030000001</v>
      </c>
      <c r="J50" s="8">
        <f t="shared" si="3"/>
        <v>5</v>
      </c>
      <c r="K50" s="8"/>
      <c r="L50" s="8">
        <v>5</v>
      </c>
      <c r="M50" s="8"/>
      <c r="N50" s="8"/>
      <c r="O50" s="8"/>
      <c r="P50" s="8"/>
      <c r="Q50" s="8"/>
      <c r="R50" s="8"/>
      <c r="S50" s="8"/>
      <c r="T50" s="8"/>
      <c r="U50" s="8"/>
      <c r="V50" s="8"/>
      <c r="W50" s="8"/>
      <c r="X50" s="8"/>
      <c r="Y50" s="8"/>
      <c r="Z50" s="8"/>
      <c r="AA50" s="8"/>
      <c r="AB50" s="8"/>
      <c r="AC50" s="8"/>
      <c r="AD50" s="8"/>
      <c r="AE50" s="8"/>
      <c r="AF50" s="8"/>
      <c r="AG50" s="8"/>
      <c r="AH50" s="8"/>
      <c r="AI50" s="8"/>
      <c r="AK50" s="20">
        <f t="shared" si="6"/>
        <v>0</v>
      </c>
      <c r="AL50" s="20">
        <f t="shared" si="7"/>
        <v>57328</v>
      </c>
      <c r="AM50" s="20">
        <f t="shared" si="8"/>
        <v>0</v>
      </c>
      <c r="AN50" s="20">
        <f t="shared" si="9"/>
        <v>0</v>
      </c>
      <c r="AO50" s="20">
        <f t="shared" si="10"/>
        <v>0</v>
      </c>
      <c r="AP50" s="20">
        <f t="shared" si="11"/>
        <v>0</v>
      </c>
      <c r="AQ50" s="20">
        <f t="shared" si="12"/>
        <v>0</v>
      </c>
      <c r="AR50" s="20">
        <f t="shared" si="13"/>
        <v>0</v>
      </c>
      <c r="AS50" s="20">
        <f t="shared" si="14"/>
        <v>0</v>
      </c>
      <c r="AT50" s="20">
        <f t="shared" si="15"/>
        <v>0</v>
      </c>
      <c r="AU50" s="20">
        <f t="shared" si="16"/>
        <v>0</v>
      </c>
      <c r="AV50" s="20">
        <f t="shared" si="17"/>
        <v>0</v>
      </c>
      <c r="AW50" s="20">
        <f t="shared" si="18"/>
        <v>0</v>
      </c>
      <c r="AX50" s="20">
        <f t="shared" si="19"/>
        <v>0</v>
      </c>
      <c r="AY50" s="20">
        <f t="shared" si="20"/>
        <v>0</v>
      </c>
      <c r="AZ50" s="20">
        <f t="shared" si="21"/>
        <v>0</v>
      </c>
      <c r="BA50" s="20">
        <f t="shared" si="22"/>
        <v>0</v>
      </c>
      <c r="BB50" s="20">
        <f t="shared" si="23"/>
        <v>0</v>
      </c>
      <c r="BC50" s="20">
        <f t="shared" si="24"/>
        <v>0</v>
      </c>
      <c r="BD50" s="20">
        <f t="shared" si="25"/>
        <v>0</v>
      </c>
      <c r="BE50" s="20">
        <f t="shared" si="26"/>
        <v>0</v>
      </c>
      <c r="BF50" s="20">
        <f t="shared" si="27"/>
        <v>0</v>
      </c>
      <c r="BG50" s="20">
        <f t="shared" si="28"/>
        <v>0</v>
      </c>
      <c r="BH50" s="20">
        <f t="shared" si="29"/>
        <v>0</v>
      </c>
      <c r="BI50" s="20">
        <f t="shared" si="30"/>
        <v>0</v>
      </c>
      <c r="BJ50" s="23" t="s">
        <v>912</v>
      </c>
      <c r="BK50" s="17" t="s">
        <v>490</v>
      </c>
      <c r="BL50" s="23" t="s">
        <v>491</v>
      </c>
      <c r="BM50" s="41">
        <f t="shared" si="31"/>
        <v>57328</v>
      </c>
      <c r="BN50" s="37">
        <f t="shared" si="35"/>
        <v>51232</v>
      </c>
    </row>
    <row r="51" spans="1:66" ht="33.75">
      <c r="A51" s="8" t="s">
        <v>490</v>
      </c>
      <c r="B51" s="22" t="s">
        <v>491</v>
      </c>
      <c r="C51" s="60">
        <v>101</v>
      </c>
      <c r="D51" s="18" t="s">
        <v>532</v>
      </c>
      <c r="E51" s="40">
        <v>13434.85</v>
      </c>
      <c r="F51" s="19">
        <f t="shared" si="32"/>
        <v>1343.4850000000001</v>
      </c>
      <c r="G51" s="19">
        <f t="shared" si="33"/>
        <v>255.26215000000002</v>
      </c>
      <c r="H51" s="19">
        <f t="shared" si="34"/>
        <v>15033.597150000001</v>
      </c>
      <c r="J51" s="8">
        <f t="shared" si="3"/>
        <v>0</v>
      </c>
      <c r="K51" s="5"/>
      <c r="L51" s="5"/>
      <c r="M51" s="5"/>
      <c r="N51" s="5"/>
      <c r="O51" s="5"/>
      <c r="P51" s="5"/>
      <c r="Q51" s="5"/>
      <c r="R51" s="5"/>
      <c r="S51" s="5"/>
      <c r="T51" s="5"/>
      <c r="U51" s="5"/>
      <c r="V51" s="5"/>
      <c r="W51" s="5"/>
      <c r="X51" s="5"/>
      <c r="Y51" s="5"/>
      <c r="Z51" s="5"/>
      <c r="AA51" s="5"/>
      <c r="AB51" s="5"/>
      <c r="AC51" s="5"/>
      <c r="AD51" s="5"/>
      <c r="AE51" s="5"/>
      <c r="AF51" s="5"/>
      <c r="AG51" s="5"/>
      <c r="AH51" s="5"/>
      <c r="AI51" s="5"/>
      <c r="AK51" s="20">
        <f t="shared" si="6"/>
        <v>0</v>
      </c>
      <c r="AL51" s="20">
        <f t="shared" si="7"/>
        <v>0</v>
      </c>
      <c r="AM51" s="20">
        <f t="shared" si="8"/>
        <v>0</v>
      </c>
      <c r="AN51" s="20">
        <f t="shared" si="9"/>
        <v>0</v>
      </c>
      <c r="AO51" s="20">
        <f t="shared" si="10"/>
        <v>0</v>
      </c>
      <c r="AP51" s="20">
        <f t="shared" si="11"/>
        <v>0</v>
      </c>
      <c r="AQ51" s="20">
        <f t="shared" si="12"/>
        <v>0</v>
      </c>
      <c r="AR51" s="20">
        <f t="shared" si="13"/>
        <v>0</v>
      </c>
      <c r="AS51" s="20">
        <f t="shared" si="14"/>
        <v>0</v>
      </c>
      <c r="AT51" s="20">
        <f t="shared" si="15"/>
        <v>0</v>
      </c>
      <c r="AU51" s="20">
        <f t="shared" si="16"/>
        <v>0</v>
      </c>
      <c r="AV51" s="20">
        <f t="shared" si="17"/>
        <v>0</v>
      </c>
      <c r="AW51" s="20">
        <f t="shared" si="18"/>
        <v>0</v>
      </c>
      <c r="AX51" s="20">
        <f t="shared" si="19"/>
        <v>0</v>
      </c>
      <c r="AY51" s="20">
        <f t="shared" si="20"/>
        <v>0</v>
      </c>
      <c r="AZ51" s="20">
        <f t="shared" si="21"/>
        <v>0</v>
      </c>
      <c r="BA51" s="20">
        <f t="shared" si="22"/>
        <v>0</v>
      </c>
      <c r="BB51" s="20">
        <f t="shared" si="23"/>
        <v>0</v>
      </c>
      <c r="BC51" s="20">
        <f t="shared" si="24"/>
        <v>0</v>
      </c>
      <c r="BD51" s="20">
        <f t="shared" si="25"/>
        <v>0</v>
      </c>
      <c r="BE51" s="20">
        <f t="shared" si="26"/>
        <v>0</v>
      </c>
      <c r="BF51" s="20">
        <f t="shared" si="27"/>
        <v>0</v>
      </c>
      <c r="BG51" s="20">
        <f t="shared" si="28"/>
        <v>0</v>
      </c>
      <c r="BH51" s="20">
        <f t="shared" si="29"/>
        <v>0</v>
      </c>
      <c r="BI51" s="20">
        <f t="shared" si="30"/>
        <v>0</v>
      </c>
      <c r="BJ51" s="23" t="s">
        <v>912</v>
      </c>
      <c r="BK51" s="17" t="s">
        <v>490</v>
      </c>
      <c r="BL51" s="23" t="s">
        <v>491</v>
      </c>
      <c r="BM51" s="41">
        <f t="shared" si="31"/>
        <v>0</v>
      </c>
      <c r="BN51" s="37">
        <f t="shared" si="35"/>
        <v>0</v>
      </c>
    </row>
    <row r="52" spans="1:66" ht="33.75">
      <c r="A52" s="8" t="s">
        <v>490</v>
      </c>
      <c r="B52" s="22" t="s">
        <v>491</v>
      </c>
      <c r="C52" s="60">
        <v>102</v>
      </c>
      <c r="D52" s="18" t="s">
        <v>533</v>
      </c>
      <c r="E52" s="40">
        <v>13434.85</v>
      </c>
      <c r="F52" s="19">
        <f t="shared" si="32"/>
        <v>1343.4850000000001</v>
      </c>
      <c r="G52" s="19">
        <f t="shared" si="33"/>
        <v>255.26215000000002</v>
      </c>
      <c r="H52" s="19">
        <f t="shared" si="34"/>
        <v>15033.597150000001</v>
      </c>
      <c r="J52" s="8">
        <f t="shared" si="3"/>
        <v>2</v>
      </c>
      <c r="K52" s="8"/>
      <c r="L52" s="8"/>
      <c r="M52" s="8"/>
      <c r="N52" s="8"/>
      <c r="O52" s="8"/>
      <c r="P52" s="8"/>
      <c r="Q52" s="8"/>
      <c r="R52" s="8"/>
      <c r="S52" s="8"/>
      <c r="T52" s="8"/>
      <c r="U52" s="8"/>
      <c r="V52" s="8"/>
      <c r="W52" s="8"/>
      <c r="X52" s="8">
        <v>2</v>
      </c>
      <c r="Y52" s="8"/>
      <c r="Z52" s="8"/>
      <c r="AA52" s="8"/>
      <c r="AB52" s="8"/>
      <c r="AC52" s="8"/>
      <c r="AD52" s="8"/>
      <c r="AE52" s="8"/>
      <c r="AF52" s="8"/>
      <c r="AG52" s="8"/>
      <c r="AH52" s="8"/>
      <c r="AI52" s="8"/>
      <c r="AK52" s="20">
        <f t="shared" si="6"/>
        <v>0</v>
      </c>
      <c r="AL52" s="20">
        <f t="shared" si="7"/>
        <v>0</v>
      </c>
      <c r="AM52" s="20">
        <f t="shared" si="8"/>
        <v>0</v>
      </c>
      <c r="AN52" s="20">
        <f t="shared" si="9"/>
        <v>0</v>
      </c>
      <c r="AO52" s="20">
        <f t="shared" si="10"/>
        <v>0</v>
      </c>
      <c r="AP52" s="20">
        <f t="shared" si="11"/>
        <v>0</v>
      </c>
      <c r="AQ52" s="20">
        <f t="shared" si="12"/>
        <v>0</v>
      </c>
      <c r="AR52" s="20">
        <f t="shared" si="13"/>
        <v>0</v>
      </c>
      <c r="AS52" s="20">
        <f t="shared" si="14"/>
        <v>0</v>
      </c>
      <c r="AT52" s="20">
        <f t="shared" si="15"/>
        <v>0</v>
      </c>
      <c r="AU52" s="20">
        <f t="shared" si="16"/>
        <v>0</v>
      </c>
      <c r="AV52" s="20">
        <f t="shared" si="17"/>
        <v>0</v>
      </c>
      <c r="AW52" s="20">
        <f t="shared" si="18"/>
        <v>0</v>
      </c>
      <c r="AX52" s="20">
        <f t="shared" si="19"/>
        <v>30067</v>
      </c>
      <c r="AY52" s="20">
        <f t="shared" si="20"/>
        <v>0</v>
      </c>
      <c r="AZ52" s="20">
        <f t="shared" si="21"/>
        <v>0</v>
      </c>
      <c r="BA52" s="20">
        <f t="shared" si="22"/>
        <v>0</v>
      </c>
      <c r="BB52" s="20">
        <f t="shared" si="23"/>
        <v>0</v>
      </c>
      <c r="BC52" s="20">
        <f t="shared" si="24"/>
        <v>0</v>
      </c>
      <c r="BD52" s="20">
        <f t="shared" si="25"/>
        <v>0</v>
      </c>
      <c r="BE52" s="20">
        <f t="shared" si="26"/>
        <v>0</v>
      </c>
      <c r="BF52" s="20">
        <f t="shared" si="27"/>
        <v>0</v>
      </c>
      <c r="BG52" s="20">
        <f t="shared" si="28"/>
        <v>0</v>
      </c>
      <c r="BH52" s="20">
        <f t="shared" si="29"/>
        <v>0</v>
      </c>
      <c r="BI52" s="20">
        <f t="shared" si="30"/>
        <v>0</v>
      </c>
      <c r="BJ52" s="23" t="s">
        <v>912</v>
      </c>
      <c r="BK52" s="17" t="s">
        <v>490</v>
      </c>
      <c r="BL52" s="23" t="s">
        <v>491</v>
      </c>
      <c r="BM52" s="41">
        <f t="shared" si="31"/>
        <v>30067</v>
      </c>
      <c r="BN52" s="37">
        <f t="shared" si="35"/>
        <v>26870</v>
      </c>
    </row>
    <row r="53" spans="1:66" ht="33.75">
      <c r="A53" s="8" t="s">
        <v>490</v>
      </c>
      <c r="B53" s="22" t="s">
        <v>491</v>
      </c>
      <c r="C53" s="60">
        <v>105</v>
      </c>
      <c r="D53" s="18" t="s">
        <v>534</v>
      </c>
      <c r="E53" s="40">
        <v>652.28</v>
      </c>
      <c r="F53" s="19">
        <f t="shared" si="32"/>
        <v>65.227999999999994</v>
      </c>
      <c r="G53" s="19">
        <f t="shared" si="33"/>
        <v>12.393319999999999</v>
      </c>
      <c r="H53" s="19">
        <f t="shared" si="34"/>
        <v>729.90131999999994</v>
      </c>
      <c r="J53" s="8">
        <f t="shared" si="3"/>
        <v>5</v>
      </c>
      <c r="K53" s="8"/>
      <c r="L53" s="8"/>
      <c r="M53" s="8"/>
      <c r="N53" s="8"/>
      <c r="O53" s="8"/>
      <c r="P53" s="8"/>
      <c r="Q53" s="8"/>
      <c r="R53" s="8"/>
      <c r="S53" s="8"/>
      <c r="T53" s="8"/>
      <c r="U53" s="8"/>
      <c r="V53" s="8"/>
      <c r="W53" s="8"/>
      <c r="X53" s="8">
        <v>5</v>
      </c>
      <c r="Y53" s="8"/>
      <c r="Z53" s="8"/>
      <c r="AA53" s="8"/>
      <c r="AB53" s="8"/>
      <c r="AC53" s="8"/>
      <c r="AD53" s="8"/>
      <c r="AE53" s="8"/>
      <c r="AF53" s="8"/>
      <c r="AG53" s="8"/>
      <c r="AH53" s="8"/>
      <c r="AI53" s="8"/>
      <c r="AK53" s="20">
        <f t="shared" si="6"/>
        <v>0</v>
      </c>
      <c r="AL53" s="20">
        <f t="shared" si="7"/>
        <v>0</v>
      </c>
      <c r="AM53" s="20">
        <f t="shared" si="8"/>
        <v>0</v>
      </c>
      <c r="AN53" s="20">
        <f t="shared" si="9"/>
        <v>0</v>
      </c>
      <c r="AO53" s="20">
        <f t="shared" si="10"/>
        <v>0</v>
      </c>
      <c r="AP53" s="20">
        <f t="shared" si="11"/>
        <v>0</v>
      </c>
      <c r="AQ53" s="20">
        <f t="shared" si="12"/>
        <v>0</v>
      </c>
      <c r="AR53" s="20">
        <f t="shared" si="13"/>
        <v>0</v>
      </c>
      <c r="AS53" s="20">
        <f t="shared" si="14"/>
        <v>0</v>
      </c>
      <c r="AT53" s="20">
        <f t="shared" si="15"/>
        <v>0</v>
      </c>
      <c r="AU53" s="20">
        <f t="shared" si="16"/>
        <v>0</v>
      </c>
      <c r="AV53" s="20">
        <f t="shared" si="17"/>
        <v>0</v>
      </c>
      <c r="AW53" s="20">
        <f t="shared" si="18"/>
        <v>0</v>
      </c>
      <c r="AX53" s="20">
        <f t="shared" si="19"/>
        <v>3650</v>
      </c>
      <c r="AY53" s="20">
        <f t="shared" si="20"/>
        <v>0</v>
      </c>
      <c r="AZ53" s="20">
        <f t="shared" si="21"/>
        <v>0</v>
      </c>
      <c r="BA53" s="20">
        <f t="shared" si="22"/>
        <v>0</v>
      </c>
      <c r="BB53" s="20">
        <f t="shared" si="23"/>
        <v>0</v>
      </c>
      <c r="BC53" s="20">
        <f t="shared" si="24"/>
        <v>0</v>
      </c>
      <c r="BD53" s="20">
        <f t="shared" si="25"/>
        <v>0</v>
      </c>
      <c r="BE53" s="20">
        <f t="shared" si="26"/>
        <v>0</v>
      </c>
      <c r="BF53" s="20">
        <f t="shared" si="27"/>
        <v>0</v>
      </c>
      <c r="BG53" s="20">
        <f t="shared" si="28"/>
        <v>0</v>
      </c>
      <c r="BH53" s="20">
        <f t="shared" si="29"/>
        <v>0</v>
      </c>
      <c r="BI53" s="20">
        <f t="shared" si="30"/>
        <v>0</v>
      </c>
      <c r="BJ53" s="23" t="s">
        <v>912</v>
      </c>
      <c r="BK53" s="17" t="s">
        <v>490</v>
      </c>
      <c r="BL53" s="23" t="s">
        <v>491</v>
      </c>
      <c r="BM53" s="41">
        <f t="shared" si="31"/>
        <v>3650</v>
      </c>
      <c r="BN53" s="37">
        <f t="shared" si="35"/>
        <v>3261</v>
      </c>
    </row>
    <row r="54" spans="1:66" ht="56.25">
      <c r="A54" s="8" t="s">
        <v>535</v>
      </c>
      <c r="B54" s="21" t="s">
        <v>536</v>
      </c>
      <c r="C54" s="60">
        <v>106</v>
      </c>
      <c r="D54" s="18" t="s">
        <v>537</v>
      </c>
      <c r="E54" s="40">
        <v>464.47</v>
      </c>
      <c r="F54" s="19">
        <f t="shared" si="32"/>
        <v>46.447000000000003</v>
      </c>
      <c r="G54" s="19">
        <f t="shared" si="33"/>
        <v>8.8249300000000002</v>
      </c>
      <c r="H54" s="19">
        <f t="shared" si="34"/>
        <v>519.74193000000002</v>
      </c>
      <c r="J54" s="8">
        <f t="shared" si="3"/>
        <v>229</v>
      </c>
      <c r="K54" s="8">
        <v>50</v>
      </c>
      <c r="L54" s="8">
        <v>15</v>
      </c>
      <c r="M54" s="8">
        <v>5</v>
      </c>
      <c r="N54" s="8"/>
      <c r="O54" s="8">
        <v>15</v>
      </c>
      <c r="P54" s="8">
        <v>15</v>
      </c>
      <c r="Q54" s="8"/>
      <c r="R54" s="8">
        <v>10</v>
      </c>
      <c r="S54" s="8">
        <v>15</v>
      </c>
      <c r="T54" s="8"/>
      <c r="U54" s="8">
        <v>15</v>
      </c>
      <c r="V54" s="8">
        <v>10</v>
      </c>
      <c r="W54" s="8">
        <v>10</v>
      </c>
      <c r="X54" s="8">
        <v>5</v>
      </c>
      <c r="Y54" s="8"/>
      <c r="Z54" s="8">
        <v>15</v>
      </c>
      <c r="AA54" s="8">
        <v>10</v>
      </c>
      <c r="AB54" s="8">
        <v>15</v>
      </c>
      <c r="AC54" s="8">
        <v>15</v>
      </c>
      <c r="AD54" s="8">
        <v>6</v>
      </c>
      <c r="AE54" s="8"/>
      <c r="AF54" s="8"/>
      <c r="AG54" s="8"/>
      <c r="AH54" s="8"/>
      <c r="AI54" s="8">
        <v>3</v>
      </c>
      <c r="AK54" s="20">
        <f t="shared" si="6"/>
        <v>25987</v>
      </c>
      <c r="AL54" s="20">
        <f t="shared" si="7"/>
        <v>7796</v>
      </c>
      <c r="AM54" s="20">
        <f t="shared" si="8"/>
        <v>2599</v>
      </c>
      <c r="AN54" s="20">
        <f t="shared" si="9"/>
        <v>0</v>
      </c>
      <c r="AO54" s="20">
        <f t="shared" si="10"/>
        <v>7796</v>
      </c>
      <c r="AP54" s="20">
        <f t="shared" si="11"/>
        <v>7796</v>
      </c>
      <c r="AQ54" s="20">
        <f t="shared" si="12"/>
        <v>0</v>
      </c>
      <c r="AR54" s="20">
        <f t="shared" si="13"/>
        <v>5197</v>
      </c>
      <c r="AS54" s="20">
        <f t="shared" si="14"/>
        <v>7796</v>
      </c>
      <c r="AT54" s="20">
        <f t="shared" si="15"/>
        <v>0</v>
      </c>
      <c r="AU54" s="20">
        <f t="shared" si="16"/>
        <v>7796</v>
      </c>
      <c r="AV54" s="20">
        <f t="shared" si="17"/>
        <v>5197</v>
      </c>
      <c r="AW54" s="20">
        <f t="shared" si="18"/>
        <v>5197</v>
      </c>
      <c r="AX54" s="20">
        <f t="shared" si="19"/>
        <v>2599</v>
      </c>
      <c r="AY54" s="20">
        <f t="shared" si="20"/>
        <v>0</v>
      </c>
      <c r="AZ54" s="20">
        <f t="shared" si="21"/>
        <v>7796</v>
      </c>
      <c r="BA54" s="20">
        <f t="shared" si="22"/>
        <v>5197</v>
      </c>
      <c r="BB54" s="20">
        <f t="shared" si="23"/>
        <v>7796</v>
      </c>
      <c r="BC54" s="20">
        <f t="shared" si="24"/>
        <v>7796</v>
      </c>
      <c r="BD54" s="20">
        <f t="shared" si="25"/>
        <v>3118</v>
      </c>
      <c r="BE54" s="20">
        <f t="shared" si="26"/>
        <v>0</v>
      </c>
      <c r="BF54" s="20">
        <f t="shared" si="27"/>
        <v>0</v>
      </c>
      <c r="BG54" s="20">
        <f t="shared" si="28"/>
        <v>0</v>
      </c>
      <c r="BH54" s="20">
        <f t="shared" si="29"/>
        <v>0</v>
      </c>
      <c r="BI54" s="20">
        <f t="shared" si="30"/>
        <v>1559</v>
      </c>
      <c r="BJ54" s="21" t="s">
        <v>917</v>
      </c>
      <c r="BK54" s="17" t="s">
        <v>535</v>
      </c>
      <c r="BL54" s="21" t="s">
        <v>536</v>
      </c>
      <c r="BM54" s="41">
        <f t="shared" si="31"/>
        <v>119018</v>
      </c>
      <c r="BN54" s="37">
        <f t="shared" si="35"/>
        <v>106364</v>
      </c>
    </row>
    <row r="55" spans="1:66" ht="56.25">
      <c r="A55" s="8" t="s">
        <v>535</v>
      </c>
      <c r="B55" s="21" t="s">
        <v>536</v>
      </c>
      <c r="C55" s="61">
        <v>107</v>
      </c>
      <c r="D55" s="62" t="s">
        <v>538</v>
      </c>
      <c r="E55" s="39">
        <v>575.92999999999995</v>
      </c>
      <c r="F55" s="19">
        <f t="shared" si="32"/>
        <v>57.592999999999996</v>
      </c>
      <c r="G55" s="19">
        <f t="shared" si="33"/>
        <v>10.94267</v>
      </c>
      <c r="H55" s="19">
        <f t="shared" si="34"/>
        <v>644.46566999999993</v>
      </c>
      <c r="J55" s="8">
        <f t="shared" si="3"/>
        <v>0</v>
      </c>
      <c r="K55" s="8"/>
      <c r="L55" s="8"/>
      <c r="M55" s="8"/>
      <c r="N55" s="8"/>
      <c r="O55" s="8"/>
      <c r="P55" s="8"/>
      <c r="Q55" s="8"/>
      <c r="R55" s="8"/>
      <c r="S55" s="8"/>
      <c r="T55" s="8"/>
      <c r="U55" s="8"/>
      <c r="V55" s="8"/>
      <c r="W55" s="8"/>
      <c r="X55" s="8"/>
      <c r="Y55" s="8"/>
      <c r="Z55" s="8"/>
      <c r="AA55" s="8"/>
      <c r="AB55" s="8"/>
      <c r="AC55" s="8"/>
      <c r="AD55" s="8"/>
      <c r="AE55" s="8"/>
      <c r="AF55" s="8"/>
      <c r="AG55" s="8"/>
      <c r="AH55" s="8"/>
      <c r="AI55" s="8"/>
      <c r="AK55" s="20">
        <f t="shared" si="6"/>
        <v>0</v>
      </c>
      <c r="AL55" s="20">
        <f t="shared" si="7"/>
        <v>0</v>
      </c>
      <c r="AM55" s="20">
        <f t="shared" si="8"/>
        <v>0</v>
      </c>
      <c r="AN55" s="20">
        <f t="shared" si="9"/>
        <v>0</v>
      </c>
      <c r="AO55" s="20">
        <f t="shared" si="10"/>
        <v>0</v>
      </c>
      <c r="AP55" s="20">
        <f t="shared" si="11"/>
        <v>0</v>
      </c>
      <c r="AQ55" s="20">
        <f t="shared" si="12"/>
        <v>0</v>
      </c>
      <c r="AR55" s="20">
        <f t="shared" si="13"/>
        <v>0</v>
      </c>
      <c r="AS55" s="20">
        <f t="shared" si="14"/>
        <v>0</v>
      </c>
      <c r="AT55" s="20">
        <f t="shared" si="15"/>
        <v>0</v>
      </c>
      <c r="AU55" s="20">
        <f t="shared" si="16"/>
        <v>0</v>
      </c>
      <c r="AV55" s="20">
        <f t="shared" si="17"/>
        <v>0</v>
      </c>
      <c r="AW55" s="20">
        <f t="shared" si="18"/>
        <v>0</v>
      </c>
      <c r="AX55" s="20">
        <f t="shared" si="19"/>
        <v>0</v>
      </c>
      <c r="AY55" s="20">
        <f t="shared" si="20"/>
        <v>0</v>
      </c>
      <c r="AZ55" s="20">
        <f t="shared" si="21"/>
        <v>0</v>
      </c>
      <c r="BA55" s="20">
        <f t="shared" si="22"/>
        <v>0</v>
      </c>
      <c r="BB55" s="20">
        <f t="shared" si="23"/>
        <v>0</v>
      </c>
      <c r="BC55" s="20">
        <f t="shared" si="24"/>
        <v>0</v>
      </c>
      <c r="BD55" s="20">
        <f t="shared" si="25"/>
        <v>0</v>
      </c>
      <c r="BE55" s="20">
        <f t="shared" si="26"/>
        <v>0</v>
      </c>
      <c r="BF55" s="20">
        <f t="shared" si="27"/>
        <v>0</v>
      </c>
      <c r="BG55" s="20">
        <f t="shared" si="28"/>
        <v>0</v>
      </c>
      <c r="BH55" s="20">
        <f t="shared" si="29"/>
        <v>0</v>
      </c>
      <c r="BI55" s="20">
        <f t="shared" si="30"/>
        <v>0</v>
      </c>
      <c r="BJ55" s="21" t="s">
        <v>917</v>
      </c>
      <c r="BK55" s="17" t="s">
        <v>535</v>
      </c>
      <c r="BL55" s="21" t="s">
        <v>536</v>
      </c>
      <c r="BM55" s="41">
        <f t="shared" si="31"/>
        <v>0</v>
      </c>
      <c r="BN55" s="37">
        <f t="shared" si="35"/>
        <v>0</v>
      </c>
    </row>
    <row r="56" spans="1:66" ht="34.5" customHeight="1">
      <c r="A56" s="8" t="s">
        <v>535</v>
      </c>
      <c r="B56" s="21" t="s">
        <v>536</v>
      </c>
      <c r="C56" s="60">
        <v>112</v>
      </c>
      <c r="D56" s="18" t="s">
        <v>539</v>
      </c>
      <c r="E56" s="39">
        <v>1038.6400000000001</v>
      </c>
      <c r="F56" s="19">
        <f t="shared" si="32"/>
        <v>103.86400000000002</v>
      </c>
      <c r="G56" s="19">
        <f t="shared" si="33"/>
        <v>19.734160000000003</v>
      </c>
      <c r="H56" s="19">
        <f t="shared" si="34"/>
        <v>1162.2381600000001</v>
      </c>
      <c r="J56" s="8">
        <f t="shared" si="3"/>
        <v>103</v>
      </c>
      <c r="K56" s="5"/>
      <c r="L56" s="5"/>
      <c r="M56" s="5">
        <v>5</v>
      </c>
      <c r="N56" s="5"/>
      <c r="O56" s="5"/>
      <c r="P56" s="5"/>
      <c r="Q56" s="5">
        <v>15</v>
      </c>
      <c r="R56" s="5"/>
      <c r="S56" s="5">
        <v>15</v>
      </c>
      <c r="T56" s="5">
        <v>5</v>
      </c>
      <c r="U56" s="5">
        <v>15</v>
      </c>
      <c r="V56" s="5"/>
      <c r="W56" s="5">
        <v>10</v>
      </c>
      <c r="X56" s="5">
        <v>3</v>
      </c>
      <c r="Y56" s="5"/>
      <c r="Z56" s="5">
        <v>10</v>
      </c>
      <c r="AA56" s="5">
        <v>10</v>
      </c>
      <c r="AB56" s="5">
        <v>10</v>
      </c>
      <c r="AC56" s="5"/>
      <c r="AD56" s="5">
        <v>5</v>
      </c>
      <c r="AE56" s="5"/>
      <c r="AF56" s="5"/>
      <c r="AG56" s="5"/>
      <c r="AH56" s="5"/>
      <c r="AI56" s="5"/>
      <c r="AK56" s="20">
        <f t="shared" si="6"/>
        <v>0</v>
      </c>
      <c r="AL56" s="20">
        <f t="shared" si="7"/>
        <v>0</v>
      </c>
      <c r="AM56" s="20">
        <f t="shared" si="8"/>
        <v>5811</v>
      </c>
      <c r="AN56" s="20">
        <f t="shared" si="9"/>
        <v>0</v>
      </c>
      <c r="AO56" s="20">
        <f t="shared" si="10"/>
        <v>0</v>
      </c>
      <c r="AP56" s="20">
        <f t="shared" si="11"/>
        <v>0</v>
      </c>
      <c r="AQ56" s="20">
        <f t="shared" si="12"/>
        <v>17434</v>
      </c>
      <c r="AR56" s="20">
        <f t="shared" si="13"/>
        <v>0</v>
      </c>
      <c r="AS56" s="20">
        <f t="shared" si="14"/>
        <v>17434</v>
      </c>
      <c r="AT56" s="20">
        <f t="shared" si="15"/>
        <v>5811</v>
      </c>
      <c r="AU56" s="20">
        <f t="shared" si="16"/>
        <v>17434</v>
      </c>
      <c r="AV56" s="20">
        <f t="shared" si="17"/>
        <v>0</v>
      </c>
      <c r="AW56" s="20">
        <f t="shared" si="18"/>
        <v>11622</v>
      </c>
      <c r="AX56" s="20">
        <f t="shared" si="19"/>
        <v>3487</v>
      </c>
      <c r="AY56" s="20">
        <f t="shared" si="20"/>
        <v>0</v>
      </c>
      <c r="AZ56" s="20">
        <f t="shared" si="21"/>
        <v>11622</v>
      </c>
      <c r="BA56" s="20">
        <f t="shared" si="22"/>
        <v>11622</v>
      </c>
      <c r="BB56" s="20">
        <f t="shared" si="23"/>
        <v>11622</v>
      </c>
      <c r="BC56" s="20">
        <f t="shared" si="24"/>
        <v>0</v>
      </c>
      <c r="BD56" s="20">
        <f t="shared" si="25"/>
        <v>5811</v>
      </c>
      <c r="BE56" s="20">
        <f t="shared" si="26"/>
        <v>0</v>
      </c>
      <c r="BF56" s="20">
        <f t="shared" si="27"/>
        <v>0</v>
      </c>
      <c r="BG56" s="20">
        <f t="shared" si="28"/>
        <v>0</v>
      </c>
      <c r="BH56" s="20">
        <f t="shared" si="29"/>
        <v>0</v>
      </c>
      <c r="BI56" s="20">
        <f t="shared" si="30"/>
        <v>0</v>
      </c>
      <c r="BJ56" s="21" t="s">
        <v>917</v>
      </c>
      <c r="BK56" s="17" t="s">
        <v>535</v>
      </c>
      <c r="BL56" s="21" t="s">
        <v>536</v>
      </c>
      <c r="BM56" s="41">
        <f t="shared" si="31"/>
        <v>119710</v>
      </c>
      <c r="BN56" s="37">
        <f t="shared" si="35"/>
        <v>106980</v>
      </c>
    </row>
    <row r="57" spans="1:66" ht="34.5" customHeight="1">
      <c r="A57" s="8" t="s">
        <v>535</v>
      </c>
      <c r="B57" s="21" t="s">
        <v>536</v>
      </c>
      <c r="C57" s="60">
        <v>118</v>
      </c>
      <c r="D57" s="18" t="s">
        <v>540</v>
      </c>
      <c r="E57" s="39">
        <v>1202.02</v>
      </c>
      <c r="F57" s="19">
        <f t="shared" si="32"/>
        <v>120.202</v>
      </c>
      <c r="G57" s="19">
        <f t="shared" si="33"/>
        <v>22.838380000000001</v>
      </c>
      <c r="H57" s="19">
        <f t="shared" si="34"/>
        <v>1345.0603799999999</v>
      </c>
      <c r="J57" s="8">
        <f t="shared" si="3"/>
        <v>231</v>
      </c>
      <c r="K57" s="5">
        <v>50</v>
      </c>
      <c r="L57" s="5">
        <v>20</v>
      </c>
      <c r="M57" s="5">
        <v>10</v>
      </c>
      <c r="N57" s="5"/>
      <c r="O57" s="8">
        <v>20</v>
      </c>
      <c r="P57" s="5"/>
      <c r="Q57" s="5">
        <v>20</v>
      </c>
      <c r="R57" s="5"/>
      <c r="S57" s="5">
        <v>20</v>
      </c>
      <c r="T57" s="5">
        <v>10</v>
      </c>
      <c r="U57" s="5">
        <v>20</v>
      </c>
      <c r="V57" s="5"/>
      <c r="W57" s="5">
        <v>10</v>
      </c>
      <c r="X57" s="5">
        <v>10</v>
      </c>
      <c r="Y57" s="5"/>
      <c r="Z57" s="5">
        <v>10</v>
      </c>
      <c r="AA57" s="5">
        <v>10</v>
      </c>
      <c r="AB57" s="5"/>
      <c r="AC57" s="5">
        <v>15</v>
      </c>
      <c r="AD57" s="5">
        <v>6</v>
      </c>
      <c r="AE57" s="5"/>
      <c r="AF57" s="5"/>
      <c r="AG57" s="5"/>
      <c r="AH57" s="5"/>
      <c r="AI57" s="5"/>
      <c r="AK57" s="20">
        <f t="shared" si="6"/>
        <v>67253</v>
      </c>
      <c r="AL57" s="20">
        <f t="shared" si="7"/>
        <v>26901</v>
      </c>
      <c r="AM57" s="20">
        <f t="shared" si="8"/>
        <v>13451</v>
      </c>
      <c r="AN57" s="20">
        <f t="shared" si="9"/>
        <v>0</v>
      </c>
      <c r="AO57" s="20">
        <f t="shared" si="10"/>
        <v>26901</v>
      </c>
      <c r="AP57" s="20">
        <f t="shared" si="11"/>
        <v>0</v>
      </c>
      <c r="AQ57" s="20">
        <f t="shared" si="12"/>
        <v>26901</v>
      </c>
      <c r="AR57" s="20">
        <f t="shared" si="13"/>
        <v>0</v>
      </c>
      <c r="AS57" s="20">
        <f t="shared" si="14"/>
        <v>26901</v>
      </c>
      <c r="AT57" s="20">
        <f t="shared" si="15"/>
        <v>13451</v>
      </c>
      <c r="AU57" s="20">
        <f t="shared" si="16"/>
        <v>26901</v>
      </c>
      <c r="AV57" s="20">
        <f t="shared" si="17"/>
        <v>0</v>
      </c>
      <c r="AW57" s="20">
        <f t="shared" si="18"/>
        <v>13451</v>
      </c>
      <c r="AX57" s="20">
        <f t="shared" si="19"/>
        <v>13451</v>
      </c>
      <c r="AY57" s="20">
        <f t="shared" si="20"/>
        <v>0</v>
      </c>
      <c r="AZ57" s="20">
        <f t="shared" si="21"/>
        <v>13451</v>
      </c>
      <c r="BA57" s="20">
        <f t="shared" si="22"/>
        <v>13451</v>
      </c>
      <c r="BB57" s="20">
        <f t="shared" si="23"/>
        <v>0</v>
      </c>
      <c r="BC57" s="20">
        <f t="shared" si="24"/>
        <v>20176</v>
      </c>
      <c r="BD57" s="20">
        <f t="shared" si="25"/>
        <v>8070</v>
      </c>
      <c r="BE57" s="20">
        <f t="shared" si="26"/>
        <v>0</v>
      </c>
      <c r="BF57" s="20">
        <f t="shared" si="27"/>
        <v>0</v>
      </c>
      <c r="BG57" s="20">
        <f t="shared" si="28"/>
        <v>0</v>
      </c>
      <c r="BH57" s="20">
        <f t="shared" si="29"/>
        <v>0</v>
      </c>
      <c r="BI57" s="20">
        <f t="shared" si="30"/>
        <v>0</v>
      </c>
      <c r="BJ57" s="21" t="s">
        <v>917</v>
      </c>
      <c r="BK57" s="17" t="s">
        <v>535</v>
      </c>
      <c r="BL57" s="21" t="s">
        <v>536</v>
      </c>
      <c r="BM57" s="41">
        <f t="shared" si="31"/>
        <v>310710</v>
      </c>
      <c r="BN57" s="37">
        <f t="shared" si="35"/>
        <v>277667</v>
      </c>
    </row>
    <row r="58" spans="1:66" ht="56.25">
      <c r="A58" s="8" t="s">
        <v>535</v>
      </c>
      <c r="B58" s="21" t="s">
        <v>536</v>
      </c>
      <c r="C58" s="60">
        <v>120</v>
      </c>
      <c r="D58" s="18" t="s">
        <v>541</v>
      </c>
      <c r="E58" s="39">
        <v>1270.49</v>
      </c>
      <c r="F58" s="19">
        <f t="shared" si="32"/>
        <v>127.04900000000001</v>
      </c>
      <c r="G58" s="19">
        <f t="shared" si="33"/>
        <v>24.139310000000002</v>
      </c>
      <c r="H58" s="19">
        <f t="shared" si="34"/>
        <v>1421.67831</v>
      </c>
      <c r="J58" s="8">
        <f t="shared" si="3"/>
        <v>109</v>
      </c>
      <c r="K58" s="5">
        <v>25</v>
      </c>
      <c r="L58" s="5">
        <v>12</v>
      </c>
      <c r="M58" s="5">
        <v>12</v>
      </c>
      <c r="N58" s="5"/>
      <c r="O58" s="8"/>
      <c r="P58" s="5"/>
      <c r="Q58" s="5"/>
      <c r="R58" s="5"/>
      <c r="S58" s="5">
        <v>12</v>
      </c>
      <c r="T58" s="5">
        <v>10</v>
      </c>
      <c r="U58" s="5">
        <v>12</v>
      </c>
      <c r="V58" s="5"/>
      <c r="W58" s="5">
        <v>6</v>
      </c>
      <c r="X58" s="5">
        <v>3</v>
      </c>
      <c r="Y58" s="5"/>
      <c r="Z58" s="5"/>
      <c r="AA58" s="5">
        <v>6</v>
      </c>
      <c r="AB58" s="5">
        <v>5</v>
      </c>
      <c r="AC58" s="5"/>
      <c r="AD58" s="5">
        <v>6</v>
      </c>
      <c r="AE58" s="5"/>
      <c r="AF58" s="5"/>
      <c r="AG58" s="5"/>
      <c r="AH58" s="5"/>
      <c r="AI58" s="5"/>
      <c r="AK58" s="20">
        <f t="shared" si="6"/>
        <v>35542</v>
      </c>
      <c r="AL58" s="20">
        <f t="shared" si="7"/>
        <v>17060</v>
      </c>
      <c r="AM58" s="20">
        <f t="shared" si="8"/>
        <v>17060</v>
      </c>
      <c r="AN58" s="20">
        <f t="shared" si="9"/>
        <v>0</v>
      </c>
      <c r="AO58" s="20">
        <f t="shared" si="10"/>
        <v>0</v>
      </c>
      <c r="AP58" s="20">
        <f t="shared" si="11"/>
        <v>0</v>
      </c>
      <c r="AQ58" s="20">
        <f t="shared" si="12"/>
        <v>0</v>
      </c>
      <c r="AR58" s="20">
        <f t="shared" si="13"/>
        <v>0</v>
      </c>
      <c r="AS58" s="20">
        <f t="shared" si="14"/>
        <v>17060</v>
      </c>
      <c r="AT58" s="20">
        <f t="shared" si="15"/>
        <v>14217</v>
      </c>
      <c r="AU58" s="20">
        <f t="shared" si="16"/>
        <v>17060</v>
      </c>
      <c r="AV58" s="20">
        <f t="shared" si="17"/>
        <v>0</v>
      </c>
      <c r="AW58" s="20">
        <f t="shared" si="18"/>
        <v>8530</v>
      </c>
      <c r="AX58" s="20">
        <f t="shared" si="19"/>
        <v>4265</v>
      </c>
      <c r="AY58" s="20">
        <f t="shared" si="20"/>
        <v>0</v>
      </c>
      <c r="AZ58" s="20">
        <f t="shared" si="21"/>
        <v>0</v>
      </c>
      <c r="BA58" s="20">
        <f t="shared" si="22"/>
        <v>8530</v>
      </c>
      <c r="BB58" s="20">
        <f t="shared" si="23"/>
        <v>7108</v>
      </c>
      <c r="BC58" s="20">
        <f t="shared" si="24"/>
        <v>0</v>
      </c>
      <c r="BD58" s="20">
        <f t="shared" si="25"/>
        <v>8530</v>
      </c>
      <c r="BE58" s="20">
        <f t="shared" si="26"/>
        <v>0</v>
      </c>
      <c r="BF58" s="20">
        <f t="shared" si="27"/>
        <v>0</v>
      </c>
      <c r="BG58" s="20">
        <f t="shared" si="28"/>
        <v>0</v>
      </c>
      <c r="BH58" s="20">
        <f t="shared" si="29"/>
        <v>0</v>
      </c>
      <c r="BI58" s="20">
        <f t="shared" si="30"/>
        <v>0</v>
      </c>
      <c r="BJ58" s="21" t="s">
        <v>917</v>
      </c>
      <c r="BK58" s="17" t="s">
        <v>535</v>
      </c>
      <c r="BL58" s="21" t="s">
        <v>536</v>
      </c>
      <c r="BM58" s="41">
        <f t="shared" si="31"/>
        <v>154962</v>
      </c>
      <c r="BN58" s="37">
        <f t="shared" si="35"/>
        <v>138483</v>
      </c>
    </row>
    <row r="59" spans="1:66" ht="56.25">
      <c r="A59" s="8" t="s">
        <v>535</v>
      </c>
      <c r="B59" s="21" t="s">
        <v>536</v>
      </c>
      <c r="C59" s="60">
        <v>124</v>
      </c>
      <c r="D59" s="18" t="s">
        <v>763</v>
      </c>
      <c r="E59" s="39">
        <v>7167</v>
      </c>
      <c r="F59" s="19">
        <f t="shared" si="32"/>
        <v>716.7</v>
      </c>
      <c r="G59" s="19">
        <f t="shared" si="33"/>
        <v>136.173</v>
      </c>
      <c r="H59" s="19">
        <f t="shared" si="34"/>
        <v>8019.8729999999996</v>
      </c>
      <c r="J59" s="8">
        <f t="shared" si="3"/>
        <v>0</v>
      </c>
      <c r="K59" s="5"/>
      <c r="L59" s="5"/>
      <c r="M59" s="5"/>
      <c r="N59" s="5"/>
      <c r="O59" s="8"/>
      <c r="P59" s="5"/>
      <c r="Q59" s="5"/>
      <c r="R59" s="5"/>
      <c r="S59" s="5"/>
      <c r="T59" s="5"/>
      <c r="U59" s="5"/>
      <c r="V59" s="5"/>
      <c r="W59" s="5"/>
      <c r="X59" s="5"/>
      <c r="Y59" s="5"/>
      <c r="Z59" s="5"/>
      <c r="AA59" s="5"/>
      <c r="AB59" s="5"/>
      <c r="AC59" s="5"/>
      <c r="AD59" s="5"/>
      <c r="AE59" s="5"/>
      <c r="AF59" s="5"/>
      <c r="AG59" s="5"/>
      <c r="AH59" s="5"/>
      <c r="AI59" s="5"/>
      <c r="AK59" s="20">
        <f t="shared" si="6"/>
        <v>0</v>
      </c>
      <c r="AL59" s="20">
        <f t="shared" si="7"/>
        <v>0</v>
      </c>
      <c r="AM59" s="20">
        <f t="shared" si="8"/>
        <v>0</v>
      </c>
      <c r="AN59" s="20">
        <f t="shared" si="9"/>
        <v>0</v>
      </c>
      <c r="AO59" s="20">
        <f t="shared" si="10"/>
        <v>0</v>
      </c>
      <c r="AP59" s="20">
        <f t="shared" si="11"/>
        <v>0</v>
      </c>
      <c r="AQ59" s="20">
        <f t="shared" si="12"/>
        <v>0</v>
      </c>
      <c r="AR59" s="20">
        <f t="shared" si="13"/>
        <v>0</v>
      </c>
      <c r="AS59" s="20">
        <f t="shared" si="14"/>
        <v>0</v>
      </c>
      <c r="AT59" s="20">
        <f t="shared" si="15"/>
        <v>0</v>
      </c>
      <c r="AU59" s="20">
        <f t="shared" si="16"/>
        <v>0</v>
      </c>
      <c r="AV59" s="20">
        <f t="shared" si="17"/>
        <v>0</v>
      </c>
      <c r="AW59" s="20">
        <f t="shared" si="18"/>
        <v>0</v>
      </c>
      <c r="AX59" s="20">
        <f t="shared" si="19"/>
        <v>0</v>
      </c>
      <c r="AY59" s="20">
        <f t="shared" si="20"/>
        <v>0</v>
      </c>
      <c r="AZ59" s="20">
        <f t="shared" si="21"/>
        <v>0</v>
      </c>
      <c r="BA59" s="20">
        <f t="shared" si="22"/>
        <v>0</v>
      </c>
      <c r="BB59" s="20">
        <f t="shared" si="23"/>
        <v>0</v>
      </c>
      <c r="BC59" s="20">
        <f t="shared" si="24"/>
        <v>0</v>
      </c>
      <c r="BD59" s="20">
        <f t="shared" si="25"/>
        <v>0</v>
      </c>
      <c r="BE59" s="20">
        <f t="shared" si="26"/>
        <v>0</v>
      </c>
      <c r="BF59" s="20">
        <f t="shared" si="27"/>
        <v>0</v>
      </c>
      <c r="BG59" s="20">
        <f t="shared" si="28"/>
        <v>0</v>
      </c>
      <c r="BH59" s="20">
        <f t="shared" si="29"/>
        <v>0</v>
      </c>
      <c r="BI59" s="20">
        <f t="shared" si="30"/>
        <v>0</v>
      </c>
      <c r="BJ59" s="21" t="s">
        <v>917</v>
      </c>
      <c r="BK59" s="17" t="s">
        <v>535</v>
      </c>
      <c r="BL59" s="21" t="s">
        <v>536</v>
      </c>
      <c r="BM59" s="41">
        <f t="shared" si="31"/>
        <v>0</v>
      </c>
      <c r="BN59" s="37">
        <f t="shared" si="35"/>
        <v>0</v>
      </c>
    </row>
    <row r="60" spans="1:66" ht="56.25">
      <c r="A60" s="8" t="s">
        <v>535</v>
      </c>
      <c r="B60" s="21" t="s">
        <v>536</v>
      </c>
      <c r="C60" s="60">
        <v>125</v>
      </c>
      <c r="D60" s="18" t="s">
        <v>542</v>
      </c>
      <c r="E60" s="39">
        <v>2376.8200000000002</v>
      </c>
      <c r="F60" s="19">
        <f t="shared" si="32"/>
        <v>237.68200000000002</v>
      </c>
      <c r="G60" s="19">
        <f t="shared" si="33"/>
        <v>45.159580000000005</v>
      </c>
      <c r="H60" s="19">
        <f t="shared" si="34"/>
        <v>2659.6615800000004</v>
      </c>
      <c r="J60" s="8">
        <f t="shared" si="3"/>
        <v>78</v>
      </c>
      <c r="K60" s="5">
        <v>40</v>
      </c>
      <c r="L60" s="5">
        <v>8</v>
      </c>
      <c r="M60" s="5">
        <v>8</v>
      </c>
      <c r="N60" s="5"/>
      <c r="O60" s="5">
        <v>8</v>
      </c>
      <c r="P60" s="5"/>
      <c r="Q60" s="5"/>
      <c r="R60" s="5"/>
      <c r="S60" s="5"/>
      <c r="T60" s="5"/>
      <c r="U60" s="5"/>
      <c r="V60" s="5"/>
      <c r="W60" s="5">
        <v>4</v>
      </c>
      <c r="X60" s="5"/>
      <c r="Y60" s="5"/>
      <c r="Z60" s="5"/>
      <c r="AA60" s="5"/>
      <c r="AB60" s="5"/>
      <c r="AC60" s="5"/>
      <c r="AD60" s="5">
        <v>5</v>
      </c>
      <c r="AE60" s="5"/>
      <c r="AF60" s="5"/>
      <c r="AG60" s="5"/>
      <c r="AH60" s="5"/>
      <c r="AI60" s="5">
        <v>5</v>
      </c>
      <c r="AK60" s="20">
        <f t="shared" si="6"/>
        <v>106386</v>
      </c>
      <c r="AL60" s="20">
        <f t="shared" si="7"/>
        <v>21277</v>
      </c>
      <c r="AM60" s="20">
        <f t="shared" si="8"/>
        <v>21277</v>
      </c>
      <c r="AN60" s="20">
        <f t="shared" si="9"/>
        <v>0</v>
      </c>
      <c r="AO60" s="20">
        <f t="shared" si="10"/>
        <v>21277</v>
      </c>
      <c r="AP60" s="20">
        <f t="shared" si="11"/>
        <v>0</v>
      </c>
      <c r="AQ60" s="20">
        <f t="shared" si="12"/>
        <v>0</v>
      </c>
      <c r="AR60" s="20">
        <f t="shared" si="13"/>
        <v>0</v>
      </c>
      <c r="AS60" s="20">
        <f t="shared" si="14"/>
        <v>0</v>
      </c>
      <c r="AT60" s="20">
        <f t="shared" si="15"/>
        <v>0</v>
      </c>
      <c r="AU60" s="20">
        <f t="shared" si="16"/>
        <v>0</v>
      </c>
      <c r="AV60" s="20">
        <f t="shared" si="17"/>
        <v>0</v>
      </c>
      <c r="AW60" s="20">
        <f t="shared" si="18"/>
        <v>10639</v>
      </c>
      <c r="AX60" s="20">
        <f t="shared" si="19"/>
        <v>0</v>
      </c>
      <c r="AY60" s="20">
        <f t="shared" si="20"/>
        <v>0</v>
      </c>
      <c r="AZ60" s="20">
        <f t="shared" si="21"/>
        <v>0</v>
      </c>
      <c r="BA60" s="20">
        <f t="shared" si="22"/>
        <v>0</v>
      </c>
      <c r="BB60" s="20">
        <f t="shared" si="23"/>
        <v>0</v>
      </c>
      <c r="BC60" s="20">
        <f t="shared" si="24"/>
        <v>0</v>
      </c>
      <c r="BD60" s="20">
        <f t="shared" si="25"/>
        <v>13298</v>
      </c>
      <c r="BE60" s="20">
        <f t="shared" si="26"/>
        <v>0</v>
      </c>
      <c r="BF60" s="20">
        <f t="shared" si="27"/>
        <v>0</v>
      </c>
      <c r="BG60" s="20">
        <f t="shared" si="28"/>
        <v>0</v>
      </c>
      <c r="BH60" s="20">
        <f t="shared" si="29"/>
        <v>0</v>
      </c>
      <c r="BI60" s="20">
        <f t="shared" si="30"/>
        <v>13298</v>
      </c>
      <c r="BJ60" s="21" t="s">
        <v>917</v>
      </c>
      <c r="BK60" s="17" t="s">
        <v>535</v>
      </c>
      <c r="BL60" s="21" t="s">
        <v>536</v>
      </c>
      <c r="BM60" s="41">
        <f t="shared" si="31"/>
        <v>207452</v>
      </c>
      <c r="BN60" s="37">
        <f t="shared" si="35"/>
        <v>185392</v>
      </c>
    </row>
    <row r="61" spans="1:66" ht="56.25">
      <c r="A61" s="8" t="s">
        <v>535</v>
      </c>
      <c r="B61" s="21" t="s">
        <v>536</v>
      </c>
      <c r="C61" s="60">
        <v>126</v>
      </c>
      <c r="D61" s="18" t="s">
        <v>764</v>
      </c>
      <c r="E61" s="39">
        <v>7296.68</v>
      </c>
      <c r="F61" s="19">
        <f t="shared" si="32"/>
        <v>729.66800000000012</v>
      </c>
      <c r="G61" s="19">
        <f t="shared" si="33"/>
        <v>138.63692000000003</v>
      </c>
      <c r="H61" s="19">
        <f t="shared" si="34"/>
        <v>8164.9849199999999</v>
      </c>
      <c r="J61" s="8">
        <f t="shared" si="3"/>
        <v>0</v>
      </c>
      <c r="K61" s="5"/>
      <c r="L61" s="5"/>
      <c r="M61" s="5"/>
      <c r="N61" s="5"/>
      <c r="O61" s="5"/>
      <c r="P61" s="5"/>
      <c r="Q61" s="5"/>
      <c r="R61" s="5"/>
      <c r="S61" s="5"/>
      <c r="T61" s="5"/>
      <c r="U61" s="5"/>
      <c r="V61" s="5"/>
      <c r="W61" s="5"/>
      <c r="X61" s="5"/>
      <c r="Y61" s="5"/>
      <c r="Z61" s="5"/>
      <c r="AA61" s="5"/>
      <c r="AB61" s="5"/>
      <c r="AC61" s="5"/>
      <c r="AD61" s="5"/>
      <c r="AE61" s="5"/>
      <c r="AF61" s="5"/>
      <c r="AG61" s="5"/>
      <c r="AH61" s="5"/>
      <c r="AI61" s="5"/>
      <c r="AK61" s="20">
        <f t="shared" si="6"/>
        <v>0</v>
      </c>
      <c r="AL61" s="20">
        <f t="shared" si="7"/>
        <v>0</v>
      </c>
      <c r="AM61" s="20">
        <f t="shared" si="8"/>
        <v>0</v>
      </c>
      <c r="AN61" s="20">
        <f t="shared" si="9"/>
        <v>0</v>
      </c>
      <c r="AO61" s="20">
        <f t="shared" si="10"/>
        <v>0</v>
      </c>
      <c r="AP61" s="20">
        <f t="shared" si="11"/>
        <v>0</v>
      </c>
      <c r="AQ61" s="20">
        <f t="shared" si="12"/>
        <v>0</v>
      </c>
      <c r="AR61" s="20">
        <f t="shared" si="13"/>
        <v>0</v>
      </c>
      <c r="AS61" s="20">
        <f t="shared" si="14"/>
        <v>0</v>
      </c>
      <c r="AT61" s="20">
        <f t="shared" si="15"/>
        <v>0</v>
      </c>
      <c r="AU61" s="20">
        <f t="shared" si="16"/>
        <v>0</v>
      </c>
      <c r="AV61" s="20">
        <f t="shared" si="17"/>
        <v>0</v>
      </c>
      <c r="AW61" s="20">
        <f t="shared" si="18"/>
        <v>0</v>
      </c>
      <c r="AX61" s="20">
        <f t="shared" si="19"/>
        <v>0</v>
      </c>
      <c r="AY61" s="20">
        <f t="shared" si="20"/>
        <v>0</v>
      </c>
      <c r="AZ61" s="20">
        <f t="shared" si="21"/>
        <v>0</v>
      </c>
      <c r="BA61" s="20">
        <f t="shared" si="22"/>
        <v>0</v>
      </c>
      <c r="BB61" s="20">
        <f t="shared" si="23"/>
        <v>0</v>
      </c>
      <c r="BC61" s="20">
        <f t="shared" si="24"/>
        <v>0</v>
      </c>
      <c r="BD61" s="20">
        <f t="shared" si="25"/>
        <v>0</v>
      </c>
      <c r="BE61" s="20">
        <f t="shared" si="26"/>
        <v>0</v>
      </c>
      <c r="BF61" s="20">
        <f t="shared" si="27"/>
        <v>0</v>
      </c>
      <c r="BG61" s="20">
        <f t="shared" si="28"/>
        <v>0</v>
      </c>
      <c r="BH61" s="20">
        <f t="shared" si="29"/>
        <v>0</v>
      </c>
      <c r="BI61" s="20">
        <f t="shared" si="30"/>
        <v>0</v>
      </c>
      <c r="BJ61" s="21" t="s">
        <v>917</v>
      </c>
      <c r="BK61" s="17" t="s">
        <v>535</v>
      </c>
      <c r="BL61" s="21" t="s">
        <v>536</v>
      </c>
      <c r="BM61" s="41">
        <f t="shared" si="31"/>
        <v>0</v>
      </c>
      <c r="BN61" s="37">
        <f t="shared" si="35"/>
        <v>0</v>
      </c>
    </row>
    <row r="62" spans="1:66" ht="56.25">
      <c r="A62" s="8" t="s">
        <v>535</v>
      </c>
      <c r="B62" s="21" t="s">
        <v>536</v>
      </c>
      <c r="C62" s="61">
        <v>127</v>
      </c>
      <c r="D62" s="62" t="s">
        <v>543</v>
      </c>
      <c r="E62" s="39">
        <v>1813.54</v>
      </c>
      <c r="F62" s="19">
        <f t="shared" si="32"/>
        <v>181.35400000000001</v>
      </c>
      <c r="G62" s="19">
        <f t="shared" si="33"/>
        <v>34.457260000000005</v>
      </c>
      <c r="H62" s="19">
        <f t="shared" si="34"/>
        <v>2029.3512599999999</v>
      </c>
      <c r="J62" s="8">
        <f t="shared" si="3"/>
        <v>0</v>
      </c>
      <c r="K62" s="5"/>
      <c r="L62" s="5"/>
      <c r="M62" s="5"/>
      <c r="N62" s="5"/>
      <c r="O62" s="5"/>
      <c r="P62" s="5"/>
      <c r="Q62" s="5"/>
      <c r="R62" s="5"/>
      <c r="S62" s="5"/>
      <c r="T62" s="5"/>
      <c r="U62" s="5"/>
      <c r="V62" s="5"/>
      <c r="W62" s="5"/>
      <c r="X62" s="5"/>
      <c r="Y62" s="5"/>
      <c r="Z62" s="5"/>
      <c r="AA62" s="5"/>
      <c r="AB62" s="5"/>
      <c r="AC62" s="5"/>
      <c r="AD62" s="5"/>
      <c r="AE62" s="5"/>
      <c r="AF62" s="5"/>
      <c r="AG62" s="5"/>
      <c r="AH62" s="5"/>
      <c r="AI62" s="5"/>
      <c r="AK62" s="20">
        <f t="shared" si="6"/>
        <v>0</v>
      </c>
      <c r="AL62" s="20">
        <f t="shared" si="7"/>
        <v>0</v>
      </c>
      <c r="AM62" s="20">
        <f t="shared" si="8"/>
        <v>0</v>
      </c>
      <c r="AN62" s="20">
        <f t="shared" si="9"/>
        <v>0</v>
      </c>
      <c r="AO62" s="20">
        <f t="shared" si="10"/>
        <v>0</v>
      </c>
      <c r="AP62" s="20">
        <f t="shared" si="11"/>
        <v>0</v>
      </c>
      <c r="AQ62" s="20">
        <f t="shared" si="12"/>
        <v>0</v>
      </c>
      <c r="AR62" s="20">
        <f t="shared" si="13"/>
        <v>0</v>
      </c>
      <c r="AS62" s="20">
        <f t="shared" si="14"/>
        <v>0</v>
      </c>
      <c r="AT62" s="20">
        <f t="shared" si="15"/>
        <v>0</v>
      </c>
      <c r="AU62" s="20">
        <f t="shared" si="16"/>
        <v>0</v>
      </c>
      <c r="AV62" s="20">
        <f t="shared" si="17"/>
        <v>0</v>
      </c>
      <c r="AW62" s="20">
        <f t="shared" si="18"/>
        <v>0</v>
      </c>
      <c r="AX62" s="20">
        <f t="shared" si="19"/>
        <v>0</v>
      </c>
      <c r="AY62" s="20">
        <f t="shared" si="20"/>
        <v>0</v>
      </c>
      <c r="AZ62" s="20">
        <f t="shared" si="21"/>
        <v>0</v>
      </c>
      <c r="BA62" s="20">
        <f t="shared" si="22"/>
        <v>0</v>
      </c>
      <c r="BB62" s="20">
        <f t="shared" si="23"/>
        <v>0</v>
      </c>
      <c r="BC62" s="20">
        <f t="shared" si="24"/>
        <v>0</v>
      </c>
      <c r="BD62" s="20">
        <f t="shared" si="25"/>
        <v>0</v>
      </c>
      <c r="BE62" s="20">
        <f t="shared" si="26"/>
        <v>0</v>
      </c>
      <c r="BF62" s="20">
        <f t="shared" si="27"/>
        <v>0</v>
      </c>
      <c r="BG62" s="20">
        <f t="shared" si="28"/>
        <v>0</v>
      </c>
      <c r="BH62" s="20">
        <f t="shared" si="29"/>
        <v>0</v>
      </c>
      <c r="BI62" s="20">
        <f t="shared" si="30"/>
        <v>0</v>
      </c>
      <c r="BJ62" s="21" t="s">
        <v>917</v>
      </c>
      <c r="BK62" s="17" t="s">
        <v>535</v>
      </c>
      <c r="BL62" s="21" t="s">
        <v>536</v>
      </c>
      <c r="BM62" s="41">
        <f t="shared" si="31"/>
        <v>0</v>
      </c>
      <c r="BN62" s="37">
        <f t="shared" si="35"/>
        <v>0</v>
      </c>
    </row>
    <row r="63" spans="1:66" ht="67.5">
      <c r="A63" s="25" t="s">
        <v>544</v>
      </c>
      <c r="B63" s="25" t="s">
        <v>545</v>
      </c>
      <c r="C63" s="60">
        <v>136</v>
      </c>
      <c r="D63" s="18" t="s">
        <v>546</v>
      </c>
      <c r="E63" s="39">
        <v>6018.26</v>
      </c>
      <c r="F63" s="19">
        <f t="shared" si="32"/>
        <v>601.82600000000002</v>
      </c>
      <c r="G63" s="19">
        <f t="shared" si="33"/>
        <v>114.34694</v>
      </c>
      <c r="H63" s="19">
        <f t="shared" si="34"/>
        <v>6734.4329400000006</v>
      </c>
      <c r="J63" s="8">
        <f t="shared" si="3"/>
        <v>3</v>
      </c>
      <c r="K63" s="5"/>
      <c r="L63" s="5"/>
      <c r="M63" s="5"/>
      <c r="N63" s="5"/>
      <c r="O63" s="5"/>
      <c r="P63" s="5"/>
      <c r="Q63" s="5"/>
      <c r="R63" s="5"/>
      <c r="S63" s="5"/>
      <c r="T63" s="5"/>
      <c r="U63" s="5"/>
      <c r="V63" s="5"/>
      <c r="W63" s="5"/>
      <c r="X63" s="5">
        <v>3</v>
      </c>
      <c r="Y63" s="5"/>
      <c r="Z63" s="5"/>
      <c r="AA63" s="5"/>
      <c r="AB63" s="5"/>
      <c r="AC63" s="5"/>
      <c r="AD63" s="5"/>
      <c r="AE63" s="5"/>
      <c r="AF63" s="5"/>
      <c r="AG63" s="5"/>
      <c r="AH63" s="5"/>
      <c r="AI63" s="5"/>
      <c r="AK63" s="20">
        <f t="shared" si="6"/>
        <v>0</v>
      </c>
      <c r="AL63" s="20">
        <f t="shared" si="7"/>
        <v>0</v>
      </c>
      <c r="AM63" s="20">
        <f t="shared" si="8"/>
        <v>0</v>
      </c>
      <c r="AN63" s="20">
        <f t="shared" si="9"/>
        <v>0</v>
      </c>
      <c r="AO63" s="20">
        <f t="shared" si="10"/>
        <v>0</v>
      </c>
      <c r="AP63" s="20">
        <f t="shared" si="11"/>
        <v>0</v>
      </c>
      <c r="AQ63" s="20">
        <f t="shared" si="12"/>
        <v>0</v>
      </c>
      <c r="AR63" s="20">
        <f t="shared" si="13"/>
        <v>0</v>
      </c>
      <c r="AS63" s="20">
        <f t="shared" si="14"/>
        <v>0</v>
      </c>
      <c r="AT63" s="20">
        <f t="shared" si="15"/>
        <v>0</v>
      </c>
      <c r="AU63" s="20">
        <f t="shared" si="16"/>
        <v>0</v>
      </c>
      <c r="AV63" s="20">
        <f t="shared" si="17"/>
        <v>0</v>
      </c>
      <c r="AW63" s="20">
        <f t="shared" si="18"/>
        <v>0</v>
      </c>
      <c r="AX63" s="202">
        <v>0</v>
      </c>
      <c r="AY63" s="20">
        <f t="shared" si="20"/>
        <v>0</v>
      </c>
      <c r="AZ63" s="20">
        <f t="shared" si="21"/>
        <v>0</v>
      </c>
      <c r="BA63" s="20">
        <f t="shared" si="22"/>
        <v>0</v>
      </c>
      <c r="BB63" s="20">
        <f t="shared" si="23"/>
        <v>0</v>
      </c>
      <c r="BC63" s="20">
        <f t="shared" si="24"/>
        <v>0</v>
      </c>
      <c r="BD63" s="20">
        <f t="shared" si="25"/>
        <v>0</v>
      </c>
      <c r="BE63" s="20">
        <f t="shared" si="26"/>
        <v>0</v>
      </c>
      <c r="BF63" s="20">
        <f t="shared" si="27"/>
        <v>0</v>
      </c>
      <c r="BG63" s="20">
        <f t="shared" si="28"/>
        <v>0</v>
      </c>
      <c r="BH63" s="20">
        <f t="shared" si="29"/>
        <v>0</v>
      </c>
      <c r="BI63" s="20">
        <f t="shared" si="30"/>
        <v>0</v>
      </c>
      <c r="BJ63" s="26" t="s">
        <v>918</v>
      </c>
      <c r="BK63" s="26" t="s">
        <v>544</v>
      </c>
      <c r="BL63" s="26" t="s">
        <v>545</v>
      </c>
      <c r="BM63" s="201">
        <v>0</v>
      </c>
      <c r="BN63" s="37">
        <f t="shared" si="35"/>
        <v>18055</v>
      </c>
    </row>
    <row r="64" spans="1:66" ht="67.5">
      <c r="A64" s="25" t="s">
        <v>544</v>
      </c>
      <c r="B64" s="25" t="s">
        <v>545</v>
      </c>
      <c r="C64" s="60">
        <v>138</v>
      </c>
      <c r="D64" s="18" t="s">
        <v>547</v>
      </c>
      <c r="E64" s="39">
        <v>2257.2600000000002</v>
      </c>
      <c r="F64" s="19">
        <f t="shared" si="32"/>
        <v>225.72600000000003</v>
      </c>
      <c r="G64" s="19">
        <f t="shared" si="33"/>
        <v>42.887940000000008</v>
      </c>
      <c r="H64" s="19">
        <f t="shared" si="34"/>
        <v>2525.8739400000004</v>
      </c>
      <c r="J64" s="8">
        <f t="shared" si="3"/>
        <v>1</v>
      </c>
      <c r="K64" s="5"/>
      <c r="L64" s="5"/>
      <c r="M64" s="5"/>
      <c r="N64" s="5"/>
      <c r="O64" s="5"/>
      <c r="P64" s="5"/>
      <c r="Q64" s="5"/>
      <c r="R64" s="5"/>
      <c r="S64" s="5"/>
      <c r="T64" s="5"/>
      <c r="U64" s="5"/>
      <c r="V64" s="5"/>
      <c r="W64" s="5"/>
      <c r="X64" s="5">
        <v>1</v>
      </c>
      <c r="Y64" s="5"/>
      <c r="Z64" s="5"/>
      <c r="AA64" s="5"/>
      <c r="AB64" s="5"/>
      <c r="AC64" s="5"/>
      <c r="AD64" s="5"/>
      <c r="AE64" s="5"/>
      <c r="AF64" s="5"/>
      <c r="AG64" s="5"/>
      <c r="AH64" s="5"/>
      <c r="AI64" s="5"/>
      <c r="AK64" s="20">
        <f t="shared" si="6"/>
        <v>0</v>
      </c>
      <c r="AL64" s="20">
        <f t="shared" si="7"/>
        <v>0</v>
      </c>
      <c r="AM64" s="20">
        <f t="shared" si="8"/>
        <v>0</v>
      </c>
      <c r="AN64" s="20">
        <f t="shared" si="9"/>
        <v>0</v>
      </c>
      <c r="AO64" s="20">
        <f t="shared" si="10"/>
        <v>0</v>
      </c>
      <c r="AP64" s="20">
        <f t="shared" si="11"/>
        <v>0</v>
      </c>
      <c r="AQ64" s="20">
        <f t="shared" si="12"/>
        <v>0</v>
      </c>
      <c r="AR64" s="20">
        <f t="shared" si="13"/>
        <v>0</v>
      </c>
      <c r="AS64" s="20">
        <f t="shared" si="14"/>
        <v>0</v>
      </c>
      <c r="AT64" s="20">
        <f t="shared" si="15"/>
        <v>0</v>
      </c>
      <c r="AU64" s="20">
        <f t="shared" si="16"/>
        <v>0</v>
      </c>
      <c r="AV64" s="20">
        <f t="shared" si="17"/>
        <v>0</v>
      </c>
      <c r="AW64" s="20">
        <f t="shared" si="18"/>
        <v>0</v>
      </c>
      <c r="AX64" s="202">
        <v>12695</v>
      </c>
      <c r="AY64" s="20">
        <f t="shared" si="20"/>
        <v>0</v>
      </c>
      <c r="AZ64" s="20">
        <f t="shared" si="21"/>
        <v>0</v>
      </c>
      <c r="BA64" s="20">
        <f t="shared" si="22"/>
        <v>0</v>
      </c>
      <c r="BB64" s="20">
        <f t="shared" si="23"/>
        <v>0</v>
      </c>
      <c r="BC64" s="20">
        <f t="shared" si="24"/>
        <v>0</v>
      </c>
      <c r="BD64" s="20">
        <f t="shared" si="25"/>
        <v>0</v>
      </c>
      <c r="BE64" s="20">
        <f t="shared" si="26"/>
        <v>0</v>
      </c>
      <c r="BF64" s="20">
        <f t="shared" si="27"/>
        <v>0</v>
      </c>
      <c r="BG64" s="20">
        <f t="shared" si="28"/>
        <v>0</v>
      </c>
      <c r="BH64" s="20">
        <f t="shared" si="29"/>
        <v>0</v>
      </c>
      <c r="BI64" s="20">
        <f t="shared" si="30"/>
        <v>0</v>
      </c>
      <c r="BJ64" s="26" t="s">
        <v>918</v>
      </c>
      <c r="BK64" s="26" t="s">
        <v>544</v>
      </c>
      <c r="BL64" s="26" t="s">
        <v>545</v>
      </c>
      <c r="BM64" s="201">
        <v>12695</v>
      </c>
      <c r="BN64" s="37">
        <f t="shared" si="35"/>
        <v>2257</v>
      </c>
    </row>
    <row r="65" spans="1:66" ht="56.25">
      <c r="A65" s="8" t="s">
        <v>548</v>
      </c>
      <c r="B65" s="21" t="s">
        <v>549</v>
      </c>
      <c r="C65" s="60">
        <v>141</v>
      </c>
      <c r="D65" s="18" t="s">
        <v>550</v>
      </c>
      <c r="E65" s="39">
        <v>1064.73</v>
      </c>
      <c r="F65" s="19">
        <f t="shared" si="32"/>
        <v>106.47300000000001</v>
      </c>
      <c r="G65" s="19">
        <f t="shared" si="33"/>
        <v>20.229870000000002</v>
      </c>
      <c r="H65" s="19">
        <f t="shared" si="34"/>
        <v>1191.4328699999999</v>
      </c>
      <c r="J65" s="8">
        <f t="shared" si="3"/>
        <v>0</v>
      </c>
      <c r="K65" s="5"/>
      <c r="L65" s="5"/>
      <c r="M65" s="5"/>
      <c r="N65" s="5"/>
      <c r="O65" s="5"/>
      <c r="P65" s="5"/>
      <c r="Q65" s="5"/>
      <c r="R65" s="5"/>
      <c r="S65" s="5"/>
      <c r="T65" s="5"/>
      <c r="U65" s="5"/>
      <c r="V65" s="5"/>
      <c r="W65" s="5"/>
      <c r="X65" s="5"/>
      <c r="Y65" s="5"/>
      <c r="Z65" s="5"/>
      <c r="AA65" s="5"/>
      <c r="AB65" s="5"/>
      <c r="AC65" s="5"/>
      <c r="AD65" s="5"/>
      <c r="AE65" s="5"/>
      <c r="AF65" s="5"/>
      <c r="AG65" s="5"/>
      <c r="AH65" s="5"/>
      <c r="AI65" s="5"/>
      <c r="AK65" s="20">
        <f t="shared" si="6"/>
        <v>0</v>
      </c>
      <c r="AL65" s="20">
        <f t="shared" si="7"/>
        <v>0</v>
      </c>
      <c r="AM65" s="20">
        <f t="shared" si="8"/>
        <v>0</v>
      </c>
      <c r="AN65" s="20">
        <f t="shared" si="9"/>
        <v>0</v>
      </c>
      <c r="AO65" s="20">
        <f t="shared" si="10"/>
        <v>0</v>
      </c>
      <c r="AP65" s="20">
        <f t="shared" si="11"/>
        <v>0</v>
      </c>
      <c r="AQ65" s="20">
        <f t="shared" si="12"/>
        <v>0</v>
      </c>
      <c r="AR65" s="20">
        <f t="shared" si="13"/>
        <v>0</v>
      </c>
      <c r="AS65" s="20">
        <f t="shared" si="14"/>
        <v>0</v>
      </c>
      <c r="AT65" s="20">
        <f t="shared" si="15"/>
        <v>0</v>
      </c>
      <c r="AU65" s="20">
        <f t="shared" si="16"/>
        <v>0</v>
      </c>
      <c r="AV65" s="20">
        <f t="shared" si="17"/>
        <v>0</v>
      </c>
      <c r="AW65" s="20">
        <f t="shared" si="18"/>
        <v>0</v>
      </c>
      <c r="AX65" s="20">
        <f t="shared" si="19"/>
        <v>0</v>
      </c>
      <c r="AY65" s="20">
        <f t="shared" si="20"/>
        <v>0</v>
      </c>
      <c r="AZ65" s="20">
        <f t="shared" si="21"/>
        <v>0</v>
      </c>
      <c r="BA65" s="20">
        <f t="shared" si="22"/>
        <v>0</v>
      </c>
      <c r="BB65" s="20">
        <f t="shared" si="23"/>
        <v>0</v>
      </c>
      <c r="BC65" s="20">
        <f t="shared" si="24"/>
        <v>0</v>
      </c>
      <c r="BD65" s="20">
        <f t="shared" si="25"/>
        <v>0</v>
      </c>
      <c r="BE65" s="20">
        <f t="shared" si="26"/>
        <v>0</v>
      </c>
      <c r="BF65" s="20">
        <f t="shared" si="27"/>
        <v>0</v>
      </c>
      <c r="BG65" s="20">
        <f t="shared" si="28"/>
        <v>0</v>
      </c>
      <c r="BH65" s="20">
        <f t="shared" si="29"/>
        <v>0</v>
      </c>
      <c r="BI65" s="20">
        <f t="shared" si="30"/>
        <v>0</v>
      </c>
      <c r="BJ65" s="21" t="s">
        <v>919</v>
      </c>
      <c r="BK65" s="17" t="s">
        <v>548</v>
      </c>
      <c r="BL65" s="21" t="s">
        <v>549</v>
      </c>
      <c r="BM65" s="41">
        <f t="shared" si="31"/>
        <v>0</v>
      </c>
      <c r="BN65" s="37">
        <f t="shared" si="35"/>
        <v>0</v>
      </c>
    </row>
    <row r="66" spans="1:66" ht="56.25">
      <c r="A66" s="8" t="s">
        <v>548</v>
      </c>
      <c r="B66" s="21" t="s">
        <v>549</v>
      </c>
      <c r="C66" s="60">
        <v>143</v>
      </c>
      <c r="D66" s="18" t="s">
        <v>551</v>
      </c>
      <c r="E66" s="39">
        <v>6572.61</v>
      </c>
      <c r="F66" s="19">
        <f t="shared" si="32"/>
        <v>657.26099999999997</v>
      </c>
      <c r="G66" s="19">
        <f t="shared" si="33"/>
        <v>124.87958999999999</v>
      </c>
      <c r="H66" s="19">
        <f t="shared" si="34"/>
        <v>7354.7505899999987</v>
      </c>
      <c r="J66" s="8">
        <f t="shared" ref="J66:J129" si="36">SUM(K66:AI66)</f>
        <v>760</v>
      </c>
      <c r="K66" s="5">
        <v>160</v>
      </c>
      <c r="L66" s="5">
        <v>40</v>
      </c>
      <c r="M66" s="5">
        <v>40</v>
      </c>
      <c r="N66" s="5"/>
      <c r="O66" s="8">
        <v>60</v>
      </c>
      <c r="P66" s="5"/>
      <c r="Q66" s="5">
        <v>60</v>
      </c>
      <c r="R66" s="5"/>
      <c r="S66" s="5">
        <v>80</v>
      </c>
      <c r="T66" s="5">
        <v>60</v>
      </c>
      <c r="U66" s="5">
        <v>30</v>
      </c>
      <c r="V66" s="5">
        <v>10</v>
      </c>
      <c r="W66" s="5"/>
      <c r="X66" s="5">
        <v>10</v>
      </c>
      <c r="Y66" s="5">
        <v>10</v>
      </c>
      <c r="Z66" s="5">
        <v>60</v>
      </c>
      <c r="AA66" s="5">
        <v>15</v>
      </c>
      <c r="AB66" s="5">
        <v>30</v>
      </c>
      <c r="AC66" s="5">
        <v>20</v>
      </c>
      <c r="AD66" s="5">
        <v>30</v>
      </c>
      <c r="AE66" s="5"/>
      <c r="AF66" s="5"/>
      <c r="AG66" s="5">
        <v>30</v>
      </c>
      <c r="AH66" s="5">
        <v>5</v>
      </c>
      <c r="AI66" s="5">
        <v>10</v>
      </c>
      <c r="AK66" s="20">
        <f t="shared" si="6"/>
        <v>1176760</v>
      </c>
      <c r="AL66" s="20">
        <f t="shared" si="7"/>
        <v>294190</v>
      </c>
      <c r="AM66" s="20">
        <f t="shared" si="8"/>
        <v>294190</v>
      </c>
      <c r="AN66" s="20">
        <f t="shared" si="9"/>
        <v>0</v>
      </c>
      <c r="AO66" s="20">
        <f t="shared" si="10"/>
        <v>441285</v>
      </c>
      <c r="AP66" s="20">
        <f t="shared" si="11"/>
        <v>0</v>
      </c>
      <c r="AQ66" s="20">
        <f t="shared" si="12"/>
        <v>441285</v>
      </c>
      <c r="AR66" s="20">
        <f t="shared" si="13"/>
        <v>0</v>
      </c>
      <c r="AS66" s="20">
        <f t="shared" si="14"/>
        <v>588380</v>
      </c>
      <c r="AT66" s="20">
        <f t="shared" si="15"/>
        <v>441285</v>
      </c>
      <c r="AU66" s="20">
        <f t="shared" si="16"/>
        <v>220643</v>
      </c>
      <c r="AV66" s="20">
        <f t="shared" si="17"/>
        <v>73548</v>
      </c>
      <c r="AW66" s="20">
        <f t="shared" si="18"/>
        <v>0</v>
      </c>
      <c r="AX66" s="20">
        <f t="shared" si="19"/>
        <v>73548</v>
      </c>
      <c r="AY66" s="20">
        <f t="shared" si="20"/>
        <v>73548</v>
      </c>
      <c r="AZ66" s="20">
        <f t="shared" si="21"/>
        <v>441285</v>
      </c>
      <c r="BA66" s="20">
        <f t="shared" si="22"/>
        <v>110321</v>
      </c>
      <c r="BB66" s="20">
        <f t="shared" si="23"/>
        <v>220643</v>
      </c>
      <c r="BC66" s="20">
        <f t="shared" si="24"/>
        <v>147095</v>
      </c>
      <c r="BD66" s="20">
        <f t="shared" si="25"/>
        <v>220643</v>
      </c>
      <c r="BE66" s="20">
        <f t="shared" si="26"/>
        <v>0</v>
      </c>
      <c r="BF66" s="20">
        <f t="shared" si="27"/>
        <v>0</v>
      </c>
      <c r="BG66" s="20">
        <f t="shared" si="28"/>
        <v>220643</v>
      </c>
      <c r="BH66" s="20">
        <f t="shared" si="29"/>
        <v>36774</v>
      </c>
      <c r="BI66" s="20">
        <f t="shared" si="30"/>
        <v>73548</v>
      </c>
      <c r="BJ66" s="21" t="s">
        <v>919</v>
      </c>
      <c r="BK66" s="17" t="s">
        <v>548</v>
      </c>
      <c r="BL66" s="21" t="s">
        <v>549</v>
      </c>
      <c r="BM66" s="41">
        <f t="shared" si="31"/>
        <v>5589614</v>
      </c>
      <c r="BN66" s="37">
        <f t="shared" ref="BN66:BN97" si="37">+ROUND((E66*J66),0)</f>
        <v>4995184</v>
      </c>
    </row>
    <row r="67" spans="1:66" ht="34.5" customHeight="1">
      <c r="A67" s="8" t="s">
        <v>552</v>
      </c>
      <c r="B67" s="21" t="s">
        <v>553</v>
      </c>
      <c r="C67" s="60">
        <v>151</v>
      </c>
      <c r="D67" s="18" t="s">
        <v>554</v>
      </c>
      <c r="E67" s="39">
        <v>4514.78</v>
      </c>
      <c r="F67" s="19">
        <f t="shared" si="32"/>
        <v>451.47800000000001</v>
      </c>
      <c r="G67" s="19">
        <f t="shared" si="33"/>
        <v>85.780820000000006</v>
      </c>
      <c r="H67" s="19">
        <f t="shared" si="34"/>
        <v>5052.0388199999998</v>
      </c>
      <c r="J67" s="8">
        <f t="shared" si="36"/>
        <v>780</v>
      </c>
      <c r="K67" s="5">
        <v>450</v>
      </c>
      <c r="L67" s="5">
        <v>40</v>
      </c>
      <c r="M67" s="5">
        <v>10</v>
      </c>
      <c r="N67" s="5"/>
      <c r="O67" s="8"/>
      <c r="P67" s="5"/>
      <c r="Q67" s="5">
        <v>60</v>
      </c>
      <c r="R67" s="5"/>
      <c r="S67" s="8">
        <v>80</v>
      </c>
      <c r="T67" s="5"/>
      <c r="U67" s="5">
        <v>30</v>
      </c>
      <c r="V67" s="8">
        <v>20</v>
      </c>
      <c r="W67" s="5"/>
      <c r="X67" s="8">
        <v>10</v>
      </c>
      <c r="Y67" s="5"/>
      <c r="Z67" s="5"/>
      <c r="AA67" s="5">
        <v>20</v>
      </c>
      <c r="AB67" s="8"/>
      <c r="AC67" s="5"/>
      <c r="AD67" s="5"/>
      <c r="AE67" s="5"/>
      <c r="AF67" s="5"/>
      <c r="AG67" s="5"/>
      <c r="AH67" s="5"/>
      <c r="AI67" s="5">
        <v>60</v>
      </c>
      <c r="AK67" s="202">
        <f>+ROUND(K67*$H67,0)+519535</f>
        <v>2792952</v>
      </c>
      <c r="AL67" s="20">
        <f t="shared" ref="AL67:AL130" si="38">+ROUND(L67*$H67,0)</f>
        <v>202082</v>
      </c>
      <c r="AM67" s="20">
        <f t="shared" ref="AM67:AM130" si="39">+ROUND(M67*$H67,0)</f>
        <v>50520</v>
      </c>
      <c r="AN67" s="20">
        <f t="shared" ref="AN67:AN130" si="40">+ROUND(N67*$H67,0)</f>
        <v>0</v>
      </c>
      <c r="AO67" s="20">
        <f t="shared" ref="AO67:AO130" si="41">+ROUND(O67*$H67,0)</f>
        <v>0</v>
      </c>
      <c r="AP67" s="20">
        <f t="shared" ref="AP67:AP130" si="42">+ROUND(P67*$H67,0)</f>
        <v>0</v>
      </c>
      <c r="AQ67" s="20">
        <f t="shared" ref="AQ67:AQ130" si="43">+ROUND(Q67*$H67,0)</f>
        <v>303122</v>
      </c>
      <c r="AR67" s="20">
        <f t="shared" ref="AR67:AR130" si="44">+ROUND(R67*$H67,0)</f>
        <v>0</v>
      </c>
      <c r="AS67" s="20">
        <f t="shared" ref="AS67:AS130" si="45">+ROUND(S67*$H67,0)</f>
        <v>404163</v>
      </c>
      <c r="AT67" s="20">
        <f t="shared" ref="AT67:AT130" si="46">+ROUND(T67*$H67,0)</f>
        <v>0</v>
      </c>
      <c r="AU67" s="20">
        <f t="shared" ref="AU67:AU130" si="47">+ROUND(U67*$H67,0)</f>
        <v>151561</v>
      </c>
      <c r="AV67" s="20">
        <f t="shared" ref="AV67:AV130" si="48">+ROUND(V67*$H67,0)</f>
        <v>101041</v>
      </c>
      <c r="AW67" s="20">
        <f t="shared" ref="AW67:AW130" si="49">+ROUND(W67*$H67,0)</f>
        <v>0</v>
      </c>
      <c r="AX67" s="20">
        <f t="shared" ref="AX67:AX130" si="50">+ROUND(X67*$H67,0)</f>
        <v>50520</v>
      </c>
      <c r="AY67" s="20">
        <f t="shared" ref="AY67:AY130" si="51">+ROUND(Y67*$H67,0)</f>
        <v>0</v>
      </c>
      <c r="AZ67" s="20">
        <f t="shared" ref="AZ67:AZ130" si="52">+ROUND(Z67*$H67,0)</f>
        <v>0</v>
      </c>
      <c r="BA67" s="20">
        <f t="shared" ref="BA67:BA130" si="53">+ROUND(AA67*$H67,0)</f>
        <v>101041</v>
      </c>
      <c r="BB67" s="20">
        <f t="shared" ref="BB67:BB130" si="54">+ROUND(AB67*$H67,0)</f>
        <v>0</v>
      </c>
      <c r="BC67" s="20">
        <f t="shared" ref="BC67:BC130" si="55">+ROUND(AC67*$H67,0)</f>
        <v>0</v>
      </c>
      <c r="BD67" s="20">
        <f t="shared" ref="BD67:BD130" si="56">+ROUND(AD67*$H67,0)</f>
        <v>0</v>
      </c>
      <c r="BE67" s="20">
        <f t="shared" ref="BE67:BE130" si="57">+ROUND(AE67*$H67,0)</f>
        <v>0</v>
      </c>
      <c r="BF67" s="20">
        <f t="shared" ref="BF67:BF130" si="58">+ROUND(AF67*$H67,0)</f>
        <v>0</v>
      </c>
      <c r="BG67" s="20">
        <f t="shared" ref="BG67:BG130" si="59">+ROUND(AG67*$H67,0)</f>
        <v>0</v>
      </c>
      <c r="BH67" s="20">
        <f t="shared" ref="BH67:BH130" si="60">+ROUND(AH67*$H67,0)</f>
        <v>0</v>
      </c>
      <c r="BI67" s="20">
        <f t="shared" ref="BI67:BI130" si="61">+ROUND(AI67*$H67,0)</f>
        <v>303122</v>
      </c>
      <c r="BJ67" s="21" t="s">
        <v>920</v>
      </c>
      <c r="BK67" s="17" t="s">
        <v>552</v>
      </c>
      <c r="BL67" s="21" t="s">
        <v>553</v>
      </c>
      <c r="BM67" s="41">
        <f t="shared" ref="BM67:BM130" si="62">+SUM(AK67:BI67)</f>
        <v>4460124</v>
      </c>
      <c r="BN67" s="37">
        <f t="shared" si="37"/>
        <v>3521528</v>
      </c>
    </row>
    <row r="68" spans="1:66" ht="34.5" customHeight="1">
      <c r="A68" s="8" t="s">
        <v>552</v>
      </c>
      <c r="B68" s="21" t="s">
        <v>553</v>
      </c>
      <c r="C68" s="60">
        <v>152</v>
      </c>
      <c r="D68" s="18" t="s">
        <v>555</v>
      </c>
      <c r="E68" s="39">
        <v>1590.04</v>
      </c>
      <c r="F68" s="19">
        <f t="shared" ref="F68:F100" si="63">+E68*10%</f>
        <v>159.00400000000002</v>
      </c>
      <c r="G68" s="19">
        <f t="shared" ref="G68:G100" si="64">+F68*19%</f>
        <v>30.210760000000004</v>
      </c>
      <c r="H68" s="19">
        <f t="shared" ref="H68:H100" si="65">+E68+F68+G68</f>
        <v>1779.2547599999998</v>
      </c>
      <c r="J68" s="8">
        <f t="shared" si="36"/>
        <v>0</v>
      </c>
      <c r="K68" s="5"/>
      <c r="L68" s="5"/>
      <c r="M68" s="5"/>
      <c r="N68" s="5"/>
      <c r="O68" s="5"/>
      <c r="P68" s="5"/>
      <c r="Q68" s="5"/>
      <c r="R68" s="5"/>
      <c r="S68" s="5"/>
      <c r="T68" s="5"/>
      <c r="U68" s="5"/>
      <c r="V68" s="5"/>
      <c r="W68" s="5"/>
      <c r="X68" s="5"/>
      <c r="Y68" s="5"/>
      <c r="Z68" s="5"/>
      <c r="AA68" s="5"/>
      <c r="AB68" s="5"/>
      <c r="AC68" s="5"/>
      <c r="AD68" s="5"/>
      <c r="AE68" s="5"/>
      <c r="AF68" s="5"/>
      <c r="AG68" s="5"/>
      <c r="AH68" s="5"/>
      <c r="AI68" s="5"/>
      <c r="AK68" s="20">
        <f t="shared" ref="AK68:AK130" si="66">+ROUND(K68*$H68,0)</f>
        <v>0</v>
      </c>
      <c r="AL68" s="20">
        <f t="shared" si="38"/>
        <v>0</v>
      </c>
      <c r="AM68" s="20">
        <f t="shared" si="39"/>
        <v>0</v>
      </c>
      <c r="AN68" s="20">
        <f t="shared" si="40"/>
        <v>0</v>
      </c>
      <c r="AO68" s="20">
        <f t="shared" si="41"/>
        <v>0</v>
      </c>
      <c r="AP68" s="20">
        <f t="shared" si="42"/>
        <v>0</v>
      </c>
      <c r="AQ68" s="20">
        <f t="shared" si="43"/>
        <v>0</v>
      </c>
      <c r="AR68" s="20">
        <f t="shared" si="44"/>
        <v>0</v>
      </c>
      <c r="AS68" s="20">
        <f t="shared" si="45"/>
        <v>0</v>
      </c>
      <c r="AT68" s="20">
        <f t="shared" si="46"/>
        <v>0</v>
      </c>
      <c r="AU68" s="20">
        <f t="shared" si="47"/>
        <v>0</v>
      </c>
      <c r="AV68" s="20">
        <f t="shared" si="48"/>
        <v>0</v>
      </c>
      <c r="AW68" s="20">
        <f t="shared" si="49"/>
        <v>0</v>
      </c>
      <c r="AX68" s="20">
        <f t="shared" si="50"/>
        <v>0</v>
      </c>
      <c r="AY68" s="20">
        <f t="shared" si="51"/>
        <v>0</v>
      </c>
      <c r="AZ68" s="20">
        <f t="shared" si="52"/>
        <v>0</v>
      </c>
      <c r="BA68" s="20">
        <f t="shared" si="53"/>
        <v>0</v>
      </c>
      <c r="BB68" s="20">
        <f t="shared" si="54"/>
        <v>0</v>
      </c>
      <c r="BC68" s="20">
        <f t="shared" si="55"/>
        <v>0</v>
      </c>
      <c r="BD68" s="20">
        <f t="shared" si="56"/>
        <v>0</v>
      </c>
      <c r="BE68" s="20">
        <f t="shared" si="57"/>
        <v>0</v>
      </c>
      <c r="BF68" s="20">
        <f t="shared" si="58"/>
        <v>0</v>
      </c>
      <c r="BG68" s="20">
        <f t="shared" si="59"/>
        <v>0</v>
      </c>
      <c r="BH68" s="20">
        <f t="shared" si="60"/>
        <v>0</v>
      </c>
      <c r="BI68" s="20">
        <f t="shared" si="61"/>
        <v>0</v>
      </c>
      <c r="BJ68" s="21" t="s">
        <v>920</v>
      </c>
      <c r="BK68" s="17" t="s">
        <v>552</v>
      </c>
      <c r="BL68" s="21" t="s">
        <v>553</v>
      </c>
      <c r="BM68" s="41">
        <f t="shared" si="62"/>
        <v>0</v>
      </c>
      <c r="BN68" s="37">
        <f t="shared" si="37"/>
        <v>0</v>
      </c>
    </row>
    <row r="69" spans="1:66" ht="34.5" customHeight="1">
      <c r="A69" s="8" t="s">
        <v>556</v>
      </c>
      <c r="B69" s="21" t="s">
        <v>557</v>
      </c>
      <c r="C69" s="60">
        <v>154</v>
      </c>
      <c r="D69" s="18" t="s">
        <v>558</v>
      </c>
      <c r="E69" s="39">
        <v>2306.2199999999998</v>
      </c>
      <c r="F69" s="19">
        <f t="shared" si="63"/>
        <v>230.62199999999999</v>
      </c>
      <c r="G69" s="19">
        <f t="shared" si="64"/>
        <v>43.818179999999998</v>
      </c>
      <c r="H69" s="19">
        <f t="shared" si="65"/>
        <v>2580.6601799999999</v>
      </c>
      <c r="J69" s="8">
        <f t="shared" si="36"/>
        <v>5</v>
      </c>
      <c r="K69" s="5">
        <v>5</v>
      </c>
      <c r="L69" s="5"/>
      <c r="M69" s="5"/>
      <c r="N69" s="5"/>
      <c r="O69" s="5"/>
      <c r="P69" s="5"/>
      <c r="Q69" s="5"/>
      <c r="R69" s="5"/>
      <c r="S69" s="5"/>
      <c r="T69" s="5"/>
      <c r="U69" s="5"/>
      <c r="V69" s="5"/>
      <c r="W69" s="5"/>
      <c r="X69" s="5"/>
      <c r="Y69" s="5"/>
      <c r="Z69" s="5"/>
      <c r="AA69" s="5"/>
      <c r="AB69" s="5"/>
      <c r="AC69" s="5"/>
      <c r="AD69" s="5"/>
      <c r="AE69" s="5"/>
      <c r="AF69" s="5"/>
      <c r="AG69" s="5"/>
      <c r="AH69" s="5"/>
      <c r="AI69" s="5"/>
      <c r="AK69" s="20">
        <f t="shared" si="66"/>
        <v>12903</v>
      </c>
      <c r="AL69" s="20">
        <f t="shared" si="38"/>
        <v>0</v>
      </c>
      <c r="AM69" s="20">
        <f t="shared" si="39"/>
        <v>0</v>
      </c>
      <c r="AN69" s="20">
        <f t="shared" si="40"/>
        <v>0</v>
      </c>
      <c r="AO69" s="20">
        <f t="shared" si="41"/>
        <v>0</v>
      </c>
      <c r="AP69" s="20">
        <f t="shared" si="42"/>
        <v>0</v>
      </c>
      <c r="AQ69" s="20">
        <f t="shared" si="43"/>
        <v>0</v>
      </c>
      <c r="AR69" s="20">
        <f t="shared" si="44"/>
        <v>0</v>
      </c>
      <c r="AS69" s="20">
        <f t="shared" si="45"/>
        <v>0</v>
      </c>
      <c r="AT69" s="20">
        <f t="shared" si="46"/>
        <v>0</v>
      </c>
      <c r="AU69" s="20">
        <f t="shared" si="47"/>
        <v>0</v>
      </c>
      <c r="AV69" s="20">
        <f t="shared" si="48"/>
        <v>0</v>
      </c>
      <c r="AW69" s="20">
        <f t="shared" si="49"/>
        <v>0</v>
      </c>
      <c r="AX69" s="20">
        <f t="shared" si="50"/>
        <v>0</v>
      </c>
      <c r="AY69" s="20">
        <f t="shared" si="51"/>
        <v>0</v>
      </c>
      <c r="AZ69" s="20">
        <f t="shared" si="52"/>
        <v>0</v>
      </c>
      <c r="BA69" s="20">
        <f t="shared" si="53"/>
        <v>0</v>
      </c>
      <c r="BB69" s="20">
        <f t="shared" si="54"/>
        <v>0</v>
      </c>
      <c r="BC69" s="20">
        <f t="shared" si="55"/>
        <v>0</v>
      </c>
      <c r="BD69" s="20">
        <f t="shared" si="56"/>
        <v>0</v>
      </c>
      <c r="BE69" s="20">
        <f t="shared" si="57"/>
        <v>0</v>
      </c>
      <c r="BF69" s="20">
        <f t="shared" si="58"/>
        <v>0</v>
      </c>
      <c r="BG69" s="20">
        <f t="shared" si="59"/>
        <v>0</v>
      </c>
      <c r="BH69" s="20">
        <f t="shared" si="60"/>
        <v>0</v>
      </c>
      <c r="BI69" s="20">
        <f t="shared" si="61"/>
        <v>0</v>
      </c>
      <c r="BJ69" s="21" t="s">
        <v>921</v>
      </c>
      <c r="BK69" s="17" t="s">
        <v>556</v>
      </c>
      <c r="BL69" s="21" t="s">
        <v>557</v>
      </c>
      <c r="BM69" s="41">
        <f t="shared" si="62"/>
        <v>12903</v>
      </c>
      <c r="BN69" s="37">
        <f t="shared" si="37"/>
        <v>11531</v>
      </c>
    </row>
    <row r="70" spans="1:66" ht="34.5" customHeight="1">
      <c r="A70" s="8" t="s">
        <v>559</v>
      </c>
      <c r="B70" s="8" t="s">
        <v>560</v>
      </c>
      <c r="C70" s="60">
        <v>156</v>
      </c>
      <c r="D70" s="18" t="s">
        <v>561</v>
      </c>
      <c r="E70" s="39">
        <v>4156.12</v>
      </c>
      <c r="F70" s="19">
        <f t="shared" si="63"/>
        <v>415.61200000000002</v>
      </c>
      <c r="G70" s="19">
        <f t="shared" si="64"/>
        <v>78.966280000000012</v>
      </c>
      <c r="H70" s="19">
        <f t="shared" si="65"/>
        <v>4650.6982799999996</v>
      </c>
      <c r="J70" s="8">
        <f t="shared" si="36"/>
        <v>175</v>
      </c>
      <c r="K70" s="5">
        <v>50</v>
      </c>
      <c r="L70" s="5">
        <v>4</v>
      </c>
      <c r="M70" s="5">
        <v>4</v>
      </c>
      <c r="N70" s="5"/>
      <c r="O70" s="8"/>
      <c r="P70" s="5">
        <v>4</v>
      </c>
      <c r="Q70" s="5">
        <v>4</v>
      </c>
      <c r="R70" s="5"/>
      <c r="S70" s="5">
        <v>4</v>
      </c>
      <c r="T70" s="5">
        <v>4</v>
      </c>
      <c r="U70" s="5">
        <v>4</v>
      </c>
      <c r="V70" s="5">
        <v>4</v>
      </c>
      <c r="W70" s="5">
        <v>2</v>
      </c>
      <c r="X70" s="5">
        <v>2</v>
      </c>
      <c r="Y70" s="5">
        <v>2</v>
      </c>
      <c r="Z70" s="5"/>
      <c r="AA70" s="5">
        <v>2</v>
      </c>
      <c r="AB70" s="5">
        <v>25</v>
      </c>
      <c r="AC70" s="5"/>
      <c r="AD70" s="5">
        <v>10</v>
      </c>
      <c r="AE70" s="5"/>
      <c r="AF70" s="5"/>
      <c r="AG70" s="5">
        <v>30</v>
      </c>
      <c r="AH70" s="5">
        <v>20</v>
      </c>
      <c r="AI70" s="5"/>
      <c r="AK70" s="20">
        <f t="shared" si="66"/>
        <v>232535</v>
      </c>
      <c r="AL70" s="20">
        <f t="shared" si="38"/>
        <v>18603</v>
      </c>
      <c r="AM70" s="20">
        <f t="shared" si="39"/>
        <v>18603</v>
      </c>
      <c r="AN70" s="20">
        <f t="shared" si="40"/>
        <v>0</v>
      </c>
      <c r="AO70" s="20">
        <f t="shared" si="41"/>
        <v>0</v>
      </c>
      <c r="AP70" s="20">
        <f t="shared" si="42"/>
        <v>18603</v>
      </c>
      <c r="AQ70" s="20">
        <f t="shared" si="43"/>
        <v>18603</v>
      </c>
      <c r="AR70" s="20">
        <f t="shared" si="44"/>
        <v>0</v>
      </c>
      <c r="AS70" s="20">
        <f t="shared" si="45"/>
        <v>18603</v>
      </c>
      <c r="AT70" s="20">
        <f t="shared" si="46"/>
        <v>18603</v>
      </c>
      <c r="AU70" s="20">
        <f t="shared" si="47"/>
        <v>18603</v>
      </c>
      <c r="AV70" s="20">
        <f t="shared" si="48"/>
        <v>18603</v>
      </c>
      <c r="AW70" s="20">
        <f t="shared" si="49"/>
        <v>9301</v>
      </c>
      <c r="AX70" s="20">
        <f t="shared" si="50"/>
        <v>9301</v>
      </c>
      <c r="AY70" s="20">
        <f t="shared" si="51"/>
        <v>9301</v>
      </c>
      <c r="AZ70" s="20">
        <f t="shared" si="52"/>
        <v>0</v>
      </c>
      <c r="BA70" s="20">
        <f t="shared" si="53"/>
        <v>9301</v>
      </c>
      <c r="BB70" s="20">
        <f t="shared" si="54"/>
        <v>116267</v>
      </c>
      <c r="BC70" s="20">
        <f t="shared" si="55"/>
        <v>0</v>
      </c>
      <c r="BD70" s="20">
        <f t="shared" si="56"/>
        <v>46507</v>
      </c>
      <c r="BE70" s="20">
        <f t="shared" si="57"/>
        <v>0</v>
      </c>
      <c r="BF70" s="20">
        <f t="shared" si="58"/>
        <v>0</v>
      </c>
      <c r="BG70" s="20">
        <f t="shared" si="59"/>
        <v>139521</v>
      </c>
      <c r="BH70" s="20">
        <f t="shared" si="60"/>
        <v>93014</v>
      </c>
      <c r="BI70" s="20">
        <f t="shared" si="61"/>
        <v>0</v>
      </c>
      <c r="BJ70" s="17" t="s">
        <v>922</v>
      </c>
      <c r="BK70" s="17" t="s">
        <v>559</v>
      </c>
      <c r="BL70" s="17" t="s">
        <v>560</v>
      </c>
      <c r="BM70" s="41">
        <f t="shared" si="62"/>
        <v>813872</v>
      </c>
      <c r="BN70" s="37">
        <f t="shared" si="37"/>
        <v>727321</v>
      </c>
    </row>
    <row r="71" spans="1:66" ht="34.5" customHeight="1">
      <c r="A71" s="8" t="s">
        <v>559</v>
      </c>
      <c r="B71" s="8" t="s">
        <v>560</v>
      </c>
      <c r="C71" s="60">
        <v>157</v>
      </c>
      <c r="D71" s="18" t="s">
        <v>562</v>
      </c>
      <c r="E71" s="39">
        <v>6196.84</v>
      </c>
      <c r="F71" s="19">
        <f t="shared" si="63"/>
        <v>619.68400000000008</v>
      </c>
      <c r="G71" s="19">
        <f t="shared" si="64"/>
        <v>117.73996000000001</v>
      </c>
      <c r="H71" s="19">
        <f t="shared" si="65"/>
        <v>6934.2639600000002</v>
      </c>
      <c r="J71" s="8">
        <f t="shared" si="36"/>
        <v>0</v>
      </c>
      <c r="K71" s="5"/>
      <c r="L71" s="5"/>
      <c r="M71" s="5"/>
      <c r="N71" s="5"/>
      <c r="O71" s="5"/>
      <c r="P71" s="5"/>
      <c r="Q71" s="5"/>
      <c r="R71" s="5"/>
      <c r="S71" s="5"/>
      <c r="T71" s="5"/>
      <c r="U71" s="5"/>
      <c r="V71" s="5"/>
      <c r="W71" s="5"/>
      <c r="X71" s="5"/>
      <c r="Y71" s="5"/>
      <c r="Z71" s="5"/>
      <c r="AA71" s="5"/>
      <c r="AB71" s="5"/>
      <c r="AC71" s="5"/>
      <c r="AD71" s="5"/>
      <c r="AE71" s="5"/>
      <c r="AF71" s="5"/>
      <c r="AG71" s="5"/>
      <c r="AH71" s="5"/>
      <c r="AI71" s="5"/>
      <c r="AK71" s="20">
        <f t="shared" si="66"/>
        <v>0</v>
      </c>
      <c r="AL71" s="20">
        <f t="shared" si="38"/>
        <v>0</v>
      </c>
      <c r="AM71" s="20">
        <f t="shared" si="39"/>
        <v>0</v>
      </c>
      <c r="AN71" s="20">
        <f t="shared" si="40"/>
        <v>0</v>
      </c>
      <c r="AO71" s="20">
        <f t="shared" si="41"/>
        <v>0</v>
      </c>
      <c r="AP71" s="20">
        <f t="shared" si="42"/>
        <v>0</v>
      </c>
      <c r="AQ71" s="20">
        <f t="shared" si="43"/>
        <v>0</v>
      </c>
      <c r="AR71" s="20">
        <f t="shared" si="44"/>
        <v>0</v>
      </c>
      <c r="AS71" s="20">
        <f t="shared" si="45"/>
        <v>0</v>
      </c>
      <c r="AT71" s="20">
        <f t="shared" si="46"/>
        <v>0</v>
      </c>
      <c r="AU71" s="20">
        <f t="shared" si="47"/>
        <v>0</v>
      </c>
      <c r="AV71" s="20">
        <f t="shared" si="48"/>
        <v>0</v>
      </c>
      <c r="AW71" s="20">
        <f t="shared" si="49"/>
        <v>0</v>
      </c>
      <c r="AX71" s="20">
        <f t="shared" si="50"/>
        <v>0</v>
      </c>
      <c r="AY71" s="20">
        <f t="shared" si="51"/>
        <v>0</v>
      </c>
      <c r="AZ71" s="20">
        <f t="shared" si="52"/>
        <v>0</v>
      </c>
      <c r="BA71" s="20">
        <f t="shared" si="53"/>
        <v>0</v>
      </c>
      <c r="BB71" s="20">
        <f t="shared" si="54"/>
        <v>0</v>
      </c>
      <c r="BC71" s="20">
        <f t="shared" si="55"/>
        <v>0</v>
      </c>
      <c r="BD71" s="20">
        <f t="shared" si="56"/>
        <v>0</v>
      </c>
      <c r="BE71" s="20">
        <f t="shared" si="57"/>
        <v>0</v>
      </c>
      <c r="BF71" s="20">
        <f t="shared" si="58"/>
        <v>0</v>
      </c>
      <c r="BG71" s="20">
        <f t="shared" si="59"/>
        <v>0</v>
      </c>
      <c r="BH71" s="20">
        <f t="shared" si="60"/>
        <v>0</v>
      </c>
      <c r="BI71" s="20">
        <f t="shared" si="61"/>
        <v>0</v>
      </c>
      <c r="BJ71" s="17" t="s">
        <v>922</v>
      </c>
      <c r="BK71" s="17" t="s">
        <v>559</v>
      </c>
      <c r="BL71" s="17" t="s">
        <v>560</v>
      </c>
      <c r="BM71" s="41">
        <f t="shared" si="62"/>
        <v>0</v>
      </c>
      <c r="BN71" s="37">
        <f t="shared" si="37"/>
        <v>0</v>
      </c>
    </row>
    <row r="72" spans="1:66" ht="34.5" customHeight="1">
      <c r="A72" s="8" t="s">
        <v>559</v>
      </c>
      <c r="B72" s="8" t="s">
        <v>560</v>
      </c>
      <c r="C72" s="60">
        <v>158</v>
      </c>
      <c r="D72" s="18" t="s">
        <v>563</v>
      </c>
      <c r="E72" s="39">
        <v>6332.21</v>
      </c>
      <c r="F72" s="19">
        <f t="shared" si="63"/>
        <v>633.221</v>
      </c>
      <c r="G72" s="19">
        <f t="shared" si="64"/>
        <v>120.31199000000001</v>
      </c>
      <c r="H72" s="19">
        <f t="shared" si="65"/>
        <v>7085.7429900000006</v>
      </c>
      <c r="J72" s="8">
        <f t="shared" si="36"/>
        <v>720</v>
      </c>
      <c r="K72" s="5">
        <v>30</v>
      </c>
      <c r="L72" s="5">
        <v>30</v>
      </c>
      <c r="M72" s="5">
        <v>30</v>
      </c>
      <c r="N72" s="5">
        <v>30</v>
      </c>
      <c r="O72" s="5">
        <v>30</v>
      </c>
      <c r="P72" s="5">
        <v>30</v>
      </c>
      <c r="Q72" s="5">
        <v>30</v>
      </c>
      <c r="R72" s="5">
        <v>30</v>
      </c>
      <c r="S72" s="5">
        <v>30</v>
      </c>
      <c r="T72" s="5">
        <v>30</v>
      </c>
      <c r="U72" s="5">
        <v>30</v>
      </c>
      <c r="V72" s="5">
        <v>30</v>
      </c>
      <c r="W72" s="5">
        <v>30</v>
      </c>
      <c r="X72" s="5">
        <v>30</v>
      </c>
      <c r="Y72" s="5">
        <v>30</v>
      </c>
      <c r="Z72" s="5">
        <v>30</v>
      </c>
      <c r="AA72" s="5">
        <v>30</v>
      </c>
      <c r="AB72" s="5">
        <v>30</v>
      </c>
      <c r="AC72" s="5">
        <v>30</v>
      </c>
      <c r="AD72" s="5">
        <v>30</v>
      </c>
      <c r="AE72" s="5">
        <v>30</v>
      </c>
      <c r="AF72" s="5">
        <v>30</v>
      </c>
      <c r="AG72" s="5"/>
      <c r="AH72" s="5">
        <v>30</v>
      </c>
      <c r="AI72" s="5">
        <v>30</v>
      </c>
      <c r="AK72" s="20">
        <f t="shared" si="66"/>
        <v>212572</v>
      </c>
      <c r="AL72" s="20">
        <f t="shared" si="38"/>
        <v>212572</v>
      </c>
      <c r="AM72" s="20">
        <f t="shared" si="39"/>
        <v>212572</v>
      </c>
      <c r="AN72" s="20">
        <f t="shared" si="40"/>
        <v>212572</v>
      </c>
      <c r="AO72" s="20">
        <f t="shared" si="41"/>
        <v>212572</v>
      </c>
      <c r="AP72" s="20">
        <f t="shared" si="42"/>
        <v>212572</v>
      </c>
      <c r="AQ72" s="20">
        <f t="shared" si="43"/>
        <v>212572</v>
      </c>
      <c r="AR72" s="20">
        <f t="shared" si="44"/>
        <v>212572</v>
      </c>
      <c r="AS72" s="20">
        <f t="shared" si="45"/>
        <v>212572</v>
      </c>
      <c r="AT72" s="20">
        <f t="shared" si="46"/>
        <v>212572</v>
      </c>
      <c r="AU72" s="20">
        <f t="shared" si="47"/>
        <v>212572</v>
      </c>
      <c r="AV72" s="20">
        <f t="shared" si="48"/>
        <v>212572</v>
      </c>
      <c r="AW72" s="20">
        <f t="shared" si="49"/>
        <v>212572</v>
      </c>
      <c r="AX72" s="20">
        <f t="shared" si="50"/>
        <v>212572</v>
      </c>
      <c r="AY72" s="20">
        <f t="shared" si="51"/>
        <v>212572</v>
      </c>
      <c r="AZ72" s="20">
        <f t="shared" si="52"/>
        <v>212572</v>
      </c>
      <c r="BA72" s="20">
        <f t="shared" si="53"/>
        <v>212572</v>
      </c>
      <c r="BB72" s="20">
        <f t="shared" si="54"/>
        <v>212572</v>
      </c>
      <c r="BC72" s="20">
        <f t="shared" si="55"/>
        <v>212572</v>
      </c>
      <c r="BD72" s="20">
        <f t="shared" si="56"/>
        <v>212572</v>
      </c>
      <c r="BE72" s="20">
        <f t="shared" si="57"/>
        <v>212572</v>
      </c>
      <c r="BF72" s="20">
        <f t="shared" si="58"/>
        <v>212572</v>
      </c>
      <c r="BG72" s="20">
        <f t="shared" si="59"/>
        <v>0</v>
      </c>
      <c r="BH72" s="20">
        <f t="shared" si="60"/>
        <v>212572</v>
      </c>
      <c r="BI72" s="20">
        <f t="shared" si="61"/>
        <v>212572</v>
      </c>
      <c r="BJ72" s="17" t="s">
        <v>922</v>
      </c>
      <c r="BK72" s="17" t="s">
        <v>559</v>
      </c>
      <c r="BL72" s="17" t="s">
        <v>560</v>
      </c>
      <c r="BM72" s="41">
        <f t="shared" si="62"/>
        <v>5101728</v>
      </c>
      <c r="BN72" s="37">
        <f t="shared" si="37"/>
        <v>4559191</v>
      </c>
    </row>
    <row r="73" spans="1:66" ht="78.75">
      <c r="A73" s="8" t="s">
        <v>564</v>
      </c>
      <c r="B73" s="8" t="s">
        <v>565</v>
      </c>
      <c r="C73" s="60">
        <v>159</v>
      </c>
      <c r="D73" s="18" t="s">
        <v>566</v>
      </c>
      <c r="E73" s="39">
        <v>1911.57</v>
      </c>
      <c r="F73" s="19">
        <f t="shared" si="63"/>
        <v>191.15700000000001</v>
      </c>
      <c r="G73" s="19">
        <f t="shared" si="64"/>
        <v>36.319830000000003</v>
      </c>
      <c r="H73" s="19">
        <f t="shared" si="65"/>
        <v>2139.0468299999998</v>
      </c>
      <c r="J73" s="8">
        <f t="shared" si="36"/>
        <v>50</v>
      </c>
      <c r="K73" s="101">
        <v>15</v>
      </c>
      <c r="L73" s="101"/>
      <c r="M73" s="101">
        <v>1</v>
      </c>
      <c r="N73" s="101"/>
      <c r="O73" s="8">
        <v>4</v>
      </c>
      <c r="P73" s="101">
        <v>3</v>
      </c>
      <c r="Q73" s="101">
        <v>4</v>
      </c>
      <c r="R73" s="101"/>
      <c r="S73" s="101">
        <v>1</v>
      </c>
      <c r="T73" s="101">
        <v>4</v>
      </c>
      <c r="U73" s="101">
        <v>4</v>
      </c>
      <c r="V73" s="101"/>
      <c r="W73" s="101">
        <v>1</v>
      </c>
      <c r="X73" s="101"/>
      <c r="Y73" s="101">
        <v>2</v>
      </c>
      <c r="Z73" s="101">
        <v>4</v>
      </c>
      <c r="AA73" s="101">
        <v>2</v>
      </c>
      <c r="AB73" s="101">
        <v>5</v>
      </c>
      <c r="AC73" s="101"/>
      <c r="AD73" s="101"/>
      <c r="AE73" s="101"/>
      <c r="AF73" s="101"/>
      <c r="AG73" s="101"/>
      <c r="AH73" s="101"/>
      <c r="AI73" s="101"/>
      <c r="AK73" s="20">
        <f t="shared" si="66"/>
        <v>32086</v>
      </c>
      <c r="AL73" s="20">
        <f t="shared" si="38"/>
        <v>0</v>
      </c>
      <c r="AM73" s="20">
        <f t="shared" si="39"/>
        <v>2139</v>
      </c>
      <c r="AN73" s="20">
        <f t="shared" si="40"/>
        <v>0</v>
      </c>
      <c r="AO73" s="20">
        <f t="shared" si="41"/>
        <v>8556</v>
      </c>
      <c r="AP73" s="20">
        <f t="shared" si="42"/>
        <v>6417</v>
      </c>
      <c r="AQ73" s="20">
        <f t="shared" si="43"/>
        <v>8556</v>
      </c>
      <c r="AR73" s="20">
        <f t="shared" si="44"/>
        <v>0</v>
      </c>
      <c r="AS73" s="20">
        <f t="shared" si="45"/>
        <v>2139</v>
      </c>
      <c r="AT73" s="20">
        <f t="shared" si="46"/>
        <v>8556</v>
      </c>
      <c r="AU73" s="20">
        <f t="shared" si="47"/>
        <v>8556</v>
      </c>
      <c r="AV73" s="20">
        <f t="shared" si="48"/>
        <v>0</v>
      </c>
      <c r="AW73" s="20">
        <f t="shared" si="49"/>
        <v>2139</v>
      </c>
      <c r="AX73" s="20">
        <f t="shared" si="50"/>
        <v>0</v>
      </c>
      <c r="AY73" s="20">
        <f t="shared" si="51"/>
        <v>4278</v>
      </c>
      <c r="AZ73" s="20">
        <f t="shared" si="52"/>
        <v>8556</v>
      </c>
      <c r="BA73" s="20">
        <f t="shared" si="53"/>
        <v>4278</v>
      </c>
      <c r="BB73" s="20">
        <f t="shared" si="54"/>
        <v>10695</v>
      </c>
      <c r="BC73" s="20">
        <f t="shared" si="55"/>
        <v>0</v>
      </c>
      <c r="BD73" s="20">
        <f t="shared" si="56"/>
        <v>0</v>
      </c>
      <c r="BE73" s="20">
        <f t="shared" si="57"/>
        <v>0</v>
      </c>
      <c r="BF73" s="20">
        <f t="shared" si="58"/>
        <v>0</v>
      </c>
      <c r="BG73" s="20">
        <f t="shared" si="59"/>
        <v>0</v>
      </c>
      <c r="BH73" s="20">
        <f t="shared" si="60"/>
        <v>0</v>
      </c>
      <c r="BI73" s="20">
        <f t="shared" si="61"/>
        <v>0</v>
      </c>
      <c r="BJ73" s="17" t="s">
        <v>923</v>
      </c>
      <c r="BK73" s="17" t="s">
        <v>564</v>
      </c>
      <c r="BL73" s="17" t="s">
        <v>565</v>
      </c>
      <c r="BM73" s="41">
        <f t="shared" si="62"/>
        <v>106951</v>
      </c>
      <c r="BN73" s="37">
        <f t="shared" si="37"/>
        <v>95579</v>
      </c>
    </row>
    <row r="74" spans="1:66" ht="56.25">
      <c r="A74" s="8" t="s">
        <v>567</v>
      </c>
      <c r="B74" s="22" t="s">
        <v>568</v>
      </c>
      <c r="C74" s="60">
        <v>160</v>
      </c>
      <c r="D74" s="18" t="s">
        <v>569</v>
      </c>
      <c r="E74" s="39">
        <v>1520.33</v>
      </c>
      <c r="F74" s="19">
        <f t="shared" si="63"/>
        <v>152.03299999999999</v>
      </c>
      <c r="G74" s="19">
        <f t="shared" si="64"/>
        <v>28.886269999999996</v>
      </c>
      <c r="H74" s="19">
        <f t="shared" si="65"/>
        <v>1701.2492699999998</v>
      </c>
      <c r="J74" s="8">
        <f t="shared" si="36"/>
        <v>110</v>
      </c>
      <c r="K74" s="5">
        <v>50</v>
      </c>
      <c r="L74" s="5"/>
      <c r="M74" s="5"/>
      <c r="N74" s="5"/>
      <c r="O74" s="5"/>
      <c r="P74" s="5"/>
      <c r="Q74" s="5"/>
      <c r="R74" s="5"/>
      <c r="S74" s="5"/>
      <c r="T74" s="5"/>
      <c r="U74" s="5"/>
      <c r="V74" s="5"/>
      <c r="W74" s="5"/>
      <c r="X74" s="5"/>
      <c r="Y74" s="5"/>
      <c r="Z74" s="5"/>
      <c r="AA74" s="5"/>
      <c r="AB74" s="5"/>
      <c r="AC74" s="5">
        <v>10</v>
      </c>
      <c r="AD74" s="5"/>
      <c r="AE74" s="5"/>
      <c r="AF74" s="5"/>
      <c r="AG74" s="5"/>
      <c r="AH74" s="5"/>
      <c r="AI74" s="5">
        <v>50</v>
      </c>
      <c r="AK74" s="202">
        <v>0</v>
      </c>
      <c r="AL74" s="20">
        <f t="shared" si="38"/>
        <v>0</v>
      </c>
      <c r="AM74" s="20">
        <f t="shared" si="39"/>
        <v>0</v>
      </c>
      <c r="AN74" s="20">
        <f t="shared" si="40"/>
        <v>0</v>
      </c>
      <c r="AO74" s="20">
        <f t="shared" si="41"/>
        <v>0</v>
      </c>
      <c r="AP74" s="20">
        <f t="shared" si="42"/>
        <v>0</v>
      </c>
      <c r="AQ74" s="20">
        <f t="shared" si="43"/>
        <v>0</v>
      </c>
      <c r="AR74" s="20">
        <f t="shared" si="44"/>
        <v>0</v>
      </c>
      <c r="AS74" s="20">
        <f t="shared" si="45"/>
        <v>0</v>
      </c>
      <c r="AT74" s="20">
        <f t="shared" si="46"/>
        <v>0</v>
      </c>
      <c r="AU74" s="20">
        <f t="shared" si="47"/>
        <v>0</v>
      </c>
      <c r="AV74" s="20">
        <f t="shared" si="48"/>
        <v>0</v>
      </c>
      <c r="AW74" s="20">
        <f t="shared" si="49"/>
        <v>0</v>
      </c>
      <c r="AX74" s="20">
        <f t="shared" si="50"/>
        <v>0</v>
      </c>
      <c r="AY74" s="20">
        <f t="shared" si="51"/>
        <v>0</v>
      </c>
      <c r="AZ74" s="20">
        <f t="shared" si="52"/>
        <v>0</v>
      </c>
      <c r="BA74" s="20">
        <f t="shared" si="53"/>
        <v>0</v>
      </c>
      <c r="BB74" s="20">
        <f t="shared" si="54"/>
        <v>0</v>
      </c>
      <c r="BC74" s="202">
        <v>0</v>
      </c>
      <c r="BD74" s="20">
        <f t="shared" si="56"/>
        <v>0</v>
      </c>
      <c r="BE74" s="20">
        <f t="shared" si="57"/>
        <v>0</v>
      </c>
      <c r="BF74" s="20">
        <f t="shared" si="58"/>
        <v>0</v>
      </c>
      <c r="BG74" s="20">
        <f t="shared" si="59"/>
        <v>0</v>
      </c>
      <c r="BH74" s="20">
        <f t="shared" si="60"/>
        <v>0</v>
      </c>
      <c r="BI74" s="202">
        <v>0</v>
      </c>
      <c r="BJ74" s="23" t="s">
        <v>924</v>
      </c>
      <c r="BK74" s="17" t="s">
        <v>567</v>
      </c>
      <c r="BL74" s="23" t="s">
        <v>568</v>
      </c>
      <c r="BM74" s="41">
        <f t="shared" si="62"/>
        <v>0</v>
      </c>
      <c r="BN74" s="37">
        <f t="shared" si="37"/>
        <v>167236</v>
      </c>
    </row>
    <row r="75" spans="1:66" ht="67.5">
      <c r="A75" s="8" t="s">
        <v>570</v>
      </c>
      <c r="B75" s="21" t="s">
        <v>571</v>
      </c>
      <c r="C75" s="60">
        <v>161</v>
      </c>
      <c r="D75" s="18" t="s">
        <v>572</v>
      </c>
      <c r="E75" s="39">
        <v>2051.4499999999998</v>
      </c>
      <c r="F75" s="19">
        <f t="shared" si="63"/>
        <v>205.14499999999998</v>
      </c>
      <c r="G75" s="19">
        <f t="shared" si="64"/>
        <v>38.977549999999994</v>
      </c>
      <c r="H75" s="19">
        <f t="shared" si="65"/>
        <v>2295.5725499999999</v>
      </c>
      <c r="J75" s="8">
        <f t="shared" si="36"/>
        <v>0</v>
      </c>
      <c r="K75" s="5"/>
      <c r="L75" s="5"/>
      <c r="M75" s="5"/>
      <c r="N75" s="5"/>
      <c r="O75" s="5"/>
      <c r="P75" s="5"/>
      <c r="Q75" s="5"/>
      <c r="R75" s="5"/>
      <c r="S75" s="5"/>
      <c r="T75" s="5"/>
      <c r="U75" s="5"/>
      <c r="V75" s="5"/>
      <c r="W75" s="5"/>
      <c r="X75" s="5"/>
      <c r="Y75" s="5"/>
      <c r="Z75" s="5"/>
      <c r="AA75" s="5"/>
      <c r="AB75" s="5"/>
      <c r="AC75" s="5"/>
      <c r="AD75" s="5"/>
      <c r="AE75" s="5"/>
      <c r="AF75" s="5"/>
      <c r="AG75" s="5"/>
      <c r="AH75" s="5"/>
      <c r="AI75" s="5"/>
      <c r="AK75" s="20">
        <f t="shared" si="66"/>
        <v>0</v>
      </c>
      <c r="AL75" s="20">
        <f t="shared" si="38"/>
        <v>0</v>
      </c>
      <c r="AM75" s="20">
        <f t="shared" si="39"/>
        <v>0</v>
      </c>
      <c r="AN75" s="20">
        <f t="shared" si="40"/>
        <v>0</v>
      </c>
      <c r="AO75" s="20">
        <f t="shared" si="41"/>
        <v>0</v>
      </c>
      <c r="AP75" s="20">
        <f t="shared" si="42"/>
        <v>0</v>
      </c>
      <c r="AQ75" s="20">
        <f t="shared" si="43"/>
        <v>0</v>
      </c>
      <c r="AR75" s="20">
        <f t="shared" si="44"/>
        <v>0</v>
      </c>
      <c r="AS75" s="20">
        <f t="shared" si="45"/>
        <v>0</v>
      </c>
      <c r="AT75" s="20">
        <f t="shared" si="46"/>
        <v>0</v>
      </c>
      <c r="AU75" s="20">
        <f t="shared" si="47"/>
        <v>0</v>
      </c>
      <c r="AV75" s="20">
        <f t="shared" si="48"/>
        <v>0</v>
      </c>
      <c r="AW75" s="20">
        <f t="shared" si="49"/>
        <v>0</v>
      </c>
      <c r="AX75" s="20">
        <f t="shared" si="50"/>
        <v>0</v>
      </c>
      <c r="AY75" s="20">
        <f t="shared" si="51"/>
        <v>0</v>
      </c>
      <c r="AZ75" s="20">
        <f t="shared" si="52"/>
        <v>0</v>
      </c>
      <c r="BA75" s="20">
        <f t="shared" si="53"/>
        <v>0</v>
      </c>
      <c r="BB75" s="20">
        <f t="shared" si="54"/>
        <v>0</v>
      </c>
      <c r="BC75" s="20">
        <f t="shared" si="55"/>
        <v>0</v>
      </c>
      <c r="BD75" s="20">
        <f t="shared" si="56"/>
        <v>0</v>
      </c>
      <c r="BE75" s="20">
        <f t="shared" si="57"/>
        <v>0</v>
      </c>
      <c r="BF75" s="20">
        <f t="shared" si="58"/>
        <v>0</v>
      </c>
      <c r="BG75" s="20">
        <f t="shared" si="59"/>
        <v>0</v>
      </c>
      <c r="BH75" s="20">
        <f t="shared" si="60"/>
        <v>0</v>
      </c>
      <c r="BI75" s="20">
        <f t="shared" si="61"/>
        <v>0</v>
      </c>
      <c r="BJ75" s="21" t="s">
        <v>925</v>
      </c>
      <c r="BK75" s="17" t="s">
        <v>570</v>
      </c>
      <c r="BL75" s="21" t="s">
        <v>571</v>
      </c>
      <c r="BM75" s="41">
        <f t="shared" si="62"/>
        <v>0</v>
      </c>
      <c r="BN75" s="37">
        <f t="shared" si="37"/>
        <v>0</v>
      </c>
    </row>
    <row r="76" spans="1:66" ht="67.5">
      <c r="A76" s="8" t="s">
        <v>570</v>
      </c>
      <c r="B76" s="21" t="s">
        <v>571</v>
      </c>
      <c r="C76" s="60">
        <v>162</v>
      </c>
      <c r="D76" s="18" t="s">
        <v>573</v>
      </c>
      <c r="E76" s="39">
        <v>1923.24</v>
      </c>
      <c r="F76" s="19">
        <f t="shared" si="63"/>
        <v>192.32400000000001</v>
      </c>
      <c r="G76" s="19">
        <f t="shared" si="64"/>
        <v>36.541560000000004</v>
      </c>
      <c r="H76" s="19">
        <f t="shared" si="65"/>
        <v>2152.10556</v>
      </c>
      <c r="J76" s="8">
        <f t="shared" si="36"/>
        <v>37</v>
      </c>
      <c r="K76" s="5">
        <v>15</v>
      </c>
      <c r="L76" s="5">
        <v>4</v>
      </c>
      <c r="M76" s="5"/>
      <c r="N76" s="5"/>
      <c r="O76" s="8"/>
      <c r="P76" s="5">
        <v>4</v>
      </c>
      <c r="Q76" s="5"/>
      <c r="R76" s="5"/>
      <c r="S76" s="5">
        <v>4</v>
      </c>
      <c r="T76" s="5"/>
      <c r="U76" s="5"/>
      <c r="V76" s="5">
        <v>4</v>
      </c>
      <c r="W76" s="5"/>
      <c r="X76" s="5"/>
      <c r="Y76" s="5">
        <v>2</v>
      </c>
      <c r="Z76" s="5"/>
      <c r="AA76" s="5">
        <v>4</v>
      </c>
      <c r="AB76" s="5"/>
      <c r="AC76" s="5"/>
      <c r="AD76" s="5"/>
      <c r="AE76" s="5"/>
      <c r="AF76" s="5"/>
      <c r="AG76" s="5"/>
      <c r="AH76" s="5"/>
      <c r="AI76" s="5"/>
      <c r="AK76" s="20">
        <f t="shared" si="66"/>
        <v>32282</v>
      </c>
      <c r="AL76" s="20">
        <f t="shared" si="38"/>
        <v>8608</v>
      </c>
      <c r="AM76" s="20">
        <f t="shared" si="39"/>
        <v>0</v>
      </c>
      <c r="AN76" s="20">
        <f t="shared" si="40"/>
        <v>0</v>
      </c>
      <c r="AO76" s="20">
        <f t="shared" si="41"/>
        <v>0</v>
      </c>
      <c r="AP76" s="20">
        <f t="shared" si="42"/>
        <v>8608</v>
      </c>
      <c r="AQ76" s="20">
        <f t="shared" si="43"/>
        <v>0</v>
      </c>
      <c r="AR76" s="20">
        <f t="shared" si="44"/>
        <v>0</v>
      </c>
      <c r="AS76" s="20">
        <f t="shared" si="45"/>
        <v>8608</v>
      </c>
      <c r="AT76" s="20">
        <f t="shared" si="46"/>
        <v>0</v>
      </c>
      <c r="AU76" s="20">
        <f t="shared" si="47"/>
        <v>0</v>
      </c>
      <c r="AV76" s="20">
        <f t="shared" si="48"/>
        <v>8608</v>
      </c>
      <c r="AW76" s="20">
        <f t="shared" si="49"/>
        <v>0</v>
      </c>
      <c r="AX76" s="20">
        <f t="shared" si="50"/>
        <v>0</v>
      </c>
      <c r="AY76" s="20">
        <f t="shared" si="51"/>
        <v>4304</v>
      </c>
      <c r="AZ76" s="20">
        <f t="shared" si="52"/>
        <v>0</v>
      </c>
      <c r="BA76" s="20">
        <f t="shared" si="53"/>
        <v>8608</v>
      </c>
      <c r="BB76" s="20">
        <f t="shared" si="54"/>
        <v>0</v>
      </c>
      <c r="BC76" s="20">
        <f t="shared" si="55"/>
        <v>0</v>
      </c>
      <c r="BD76" s="20">
        <f t="shared" si="56"/>
        <v>0</v>
      </c>
      <c r="BE76" s="20">
        <f t="shared" si="57"/>
        <v>0</v>
      </c>
      <c r="BF76" s="20">
        <f t="shared" si="58"/>
        <v>0</v>
      </c>
      <c r="BG76" s="20">
        <f t="shared" si="59"/>
        <v>0</v>
      </c>
      <c r="BH76" s="20">
        <f t="shared" si="60"/>
        <v>0</v>
      </c>
      <c r="BI76" s="20">
        <f t="shared" si="61"/>
        <v>0</v>
      </c>
      <c r="BJ76" s="21" t="s">
        <v>925</v>
      </c>
      <c r="BK76" s="17" t="s">
        <v>570</v>
      </c>
      <c r="BL76" s="21" t="s">
        <v>571</v>
      </c>
      <c r="BM76" s="41">
        <f t="shared" si="62"/>
        <v>79626</v>
      </c>
      <c r="BN76" s="37">
        <f t="shared" si="37"/>
        <v>71160</v>
      </c>
    </row>
    <row r="77" spans="1:66" ht="45">
      <c r="A77" s="8" t="s">
        <v>574</v>
      </c>
      <c r="B77" s="21" t="s">
        <v>575</v>
      </c>
      <c r="C77" s="60">
        <v>168</v>
      </c>
      <c r="D77" s="18" t="s">
        <v>576</v>
      </c>
      <c r="E77" s="39">
        <v>22064.32</v>
      </c>
      <c r="F77" s="19">
        <f t="shared" si="63"/>
        <v>2206.4320000000002</v>
      </c>
      <c r="G77" s="19">
        <f t="shared" si="64"/>
        <v>419.22208000000006</v>
      </c>
      <c r="H77" s="19">
        <f t="shared" si="65"/>
        <v>24689.97408</v>
      </c>
      <c r="J77" s="8">
        <f t="shared" si="36"/>
        <v>13</v>
      </c>
      <c r="K77" s="5">
        <v>6</v>
      </c>
      <c r="L77" s="5">
        <v>2</v>
      </c>
      <c r="M77" s="5">
        <v>1</v>
      </c>
      <c r="N77" s="5"/>
      <c r="O77" s="5"/>
      <c r="P77" s="5"/>
      <c r="Q77" s="5">
        <v>2</v>
      </c>
      <c r="R77" s="5"/>
      <c r="S77" s="5"/>
      <c r="T77" s="5"/>
      <c r="U77" s="5"/>
      <c r="V77" s="5"/>
      <c r="W77" s="5"/>
      <c r="X77" s="5"/>
      <c r="Y77" s="5"/>
      <c r="Z77" s="5"/>
      <c r="AA77" s="5"/>
      <c r="AB77" s="5"/>
      <c r="AC77" s="5"/>
      <c r="AD77" s="5"/>
      <c r="AE77" s="5"/>
      <c r="AF77" s="5"/>
      <c r="AG77" s="5"/>
      <c r="AH77" s="5"/>
      <c r="AI77" s="5">
        <v>2</v>
      </c>
      <c r="AK77" s="20">
        <f t="shared" si="66"/>
        <v>148140</v>
      </c>
      <c r="AL77" s="20">
        <f t="shared" si="38"/>
        <v>49380</v>
      </c>
      <c r="AM77" s="20">
        <f t="shared" si="39"/>
        <v>24690</v>
      </c>
      <c r="AN77" s="20">
        <f t="shared" si="40"/>
        <v>0</v>
      </c>
      <c r="AO77" s="20">
        <f t="shared" si="41"/>
        <v>0</v>
      </c>
      <c r="AP77" s="20">
        <f t="shared" si="42"/>
        <v>0</v>
      </c>
      <c r="AQ77" s="20">
        <f t="shared" si="43"/>
        <v>49380</v>
      </c>
      <c r="AR77" s="20">
        <f t="shared" si="44"/>
        <v>0</v>
      </c>
      <c r="AS77" s="20">
        <f t="shared" si="45"/>
        <v>0</v>
      </c>
      <c r="AT77" s="20">
        <f t="shared" si="46"/>
        <v>0</v>
      </c>
      <c r="AU77" s="20">
        <f t="shared" si="47"/>
        <v>0</v>
      </c>
      <c r="AV77" s="20">
        <f t="shared" si="48"/>
        <v>0</v>
      </c>
      <c r="AW77" s="20">
        <f t="shared" si="49"/>
        <v>0</v>
      </c>
      <c r="AX77" s="20">
        <f t="shared" si="50"/>
        <v>0</v>
      </c>
      <c r="AY77" s="20">
        <f t="shared" si="51"/>
        <v>0</v>
      </c>
      <c r="AZ77" s="20">
        <f t="shared" si="52"/>
        <v>0</v>
      </c>
      <c r="BA77" s="20">
        <f t="shared" si="53"/>
        <v>0</v>
      </c>
      <c r="BB77" s="20">
        <f t="shared" si="54"/>
        <v>0</v>
      </c>
      <c r="BC77" s="20">
        <f t="shared" si="55"/>
        <v>0</v>
      </c>
      <c r="BD77" s="20">
        <f t="shared" si="56"/>
        <v>0</v>
      </c>
      <c r="BE77" s="20">
        <f t="shared" si="57"/>
        <v>0</v>
      </c>
      <c r="BF77" s="20">
        <f t="shared" si="58"/>
        <v>0</v>
      </c>
      <c r="BG77" s="20">
        <f t="shared" si="59"/>
        <v>0</v>
      </c>
      <c r="BH77" s="20">
        <f t="shared" si="60"/>
        <v>0</v>
      </c>
      <c r="BI77" s="20">
        <f t="shared" si="61"/>
        <v>49380</v>
      </c>
      <c r="BJ77" s="21" t="s">
        <v>926</v>
      </c>
      <c r="BK77" s="17" t="s">
        <v>574</v>
      </c>
      <c r="BL77" s="21" t="s">
        <v>575</v>
      </c>
      <c r="BM77" s="41">
        <f t="shared" si="62"/>
        <v>320970</v>
      </c>
      <c r="BN77" s="37">
        <f t="shared" si="37"/>
        <v>286836</v>
      </c>
    </row>
    <row r="78" spans="1:66" ht="45">
      <c r="A78" s="8" t="s">
        <v>574</v>
      </c>
      <c r="B78" s="21" t="s">
        <v>575</v>
      </c>
      <c r="C78" s="60">
        <v>169</v>
      </c>
      <c r="D78" s="18" t="s">
        <v>808</v>
      </c>
      <c r="E78" s="39">
        <v>193919</v>
      </c>
      <c r="F78" s="19">
        <f t="shared" si="63"/>
        <v>19391.900000000001</v>
      </c>
      <c r="G78" s="19">
        <f t="shared" si="64"/>
        <v>3684.4610000000002</v>
      </c>
      <c r="H78" s="19">
        <f t="shared" si="65"/>
        <v>216995.361</v>
      </c>
      <c r="J78" s="8">
        <f t="shared" si="36"/>
        <v>0</v>
      </c>
      <c r="K78" s="5"/>
      <c r="L78" s="5"/>
      <c r="M78" s="5"/>
      <c r="N78" s="5"/>
      <c r="O78" s="5"/>
      <c r="P78" s="5"/>
      <c r="Q78" s="5"/>
      <c r="R78" s="5"/>
      <c r="S78" s="5"/>
      <c r="T78" s="5"/>
      <c r="U78" s="5"/>
      <c r="V78" s="5"/>
      <c r="W78" s="5"/>
      <c r="X78" s="5"/>
      <c r="Y78" s="5"/>
      <c r="Z78" s="5"/>
      <c r="AA78" s="5"/>
      <c r="AB78" s="5"/>
      <c r="AC78" s="5"/>
      <c r="AD78" s="5"/>
      <c r="AE78" s="5"/>
      <c r="AF78" s="5"/>
      <c r="AG78" s="5"/>
      <c r="AH78" s="5"/>
      <c r="AI78" s="5"/>
      <c r="AK78" s="20">
        <f t="shared" si="66"/>
        <v>0</v>
      </c>
      <c r="AL78" s="20">
        <f t="shared" si="38"/>
        <v>0</v>
      </c>
      <c r="AM78" s="20">
        <f t="shared" si="39"/>
        <v>0</v>
      </c>
      <c r="AN78" s="20">
        <f t="shared" si="40"/>
        <v>0</v>
      </c>
      <c r="AO78" s="20">
        <f t="shared" si="41"/>
        <v>0</v>
      </c>
      <c r="AP78" s="20">
        <f t="shared" si="42"/>
        <v>0</v>
      </c>
      <c r="AQ78" s="20">
        <f t="shared" si="43"/>
        <v>0</v>
      </c>
      <c r="AR78" s="20">
        <f t="shared" si="44"/>
        <v>0</v>
      </c>
      <c r="AS78" s="20">
        <f t="shared" si="45"/>
        <v>0</v>
      </c>
      <c r="AT78" s="20">
        <f t="shared" si="46"/>
        <v>0</v>
      </c>
      <c r="AU78" s="20">
        <f t="shared" si="47"/>
        <v>0</v>
      </c>
      <c r="AV78" s="20">
        <f t="shared" si="48"/>
        <v>0</v>
      </c>
      <c r="AW78" s="20">
        <f t="shared" si="49"/>
        <v>0</v>
      </c>
      <c r="AX78" s="20">
        <f t="shared" si="50"/>
        <v>0</v>
      </c>
      <c r="AY78" s="20">
        <f t="shared" si="51"/>
        <v>0</v>
      </c>
      <c r="AZ78" s="20">
        <f t="shared" si="52"/>
        <v>0</v>
      </c>
      <c r="BA78" s="20">
        <f t="shared" si="53"/>
        <v>0</v>
      </c>
      <c r="BB78" s="20">
        <f t="shared" si="54"/>
        <v>0</v>
      </c>
      <c r="BC78" s="20">
        <f t="shared" si="55"/>
        <v>0</v>
      </c>
      <c r="BD78" s="20">
        <f t="shared" si="56"/>
        <v>0</v>
      </c>
      <c r="BE78" s="20">
        <f t="shared" si="57"/>
        <v>0</v>
      </c>
      <c r="BF78" s="20">
        <f t="shared" si="58"/>
        <v>0</v>
      </c>
      <c r="BG78" s="20">
        <f t="shared" si="59"/>
        <v>0</v>
      </c>
      <c r="BH78" s="20">
        <f t="shared" si="60"/>
        <v>0</v>
      </c>
      <c r="BI78" s="20">
        <f t="shared" si="61"/>
        <v>0</v>
      </c>
      <c r="BJ78" s="21" t="s">
        <v>926</v>
      </c>
      <c r="BK78" s="17" t="s">
        <v>574</v>
      </c>
      <c r="BL78" s="21" t="s">
        <v>575</v>
      </c>
      <c r="BM78" s="41">
        <f t="shared" si="62"/>
        <v>0</v>
      </c>
      <c r="BN78" s="37">
        <f t="shared" si="37"/>
        <v>0</v>
      </c>
    </row>
    <row r="79" spans="1:66" ht="34.5" customHeight="1">
      <c r="A79" s="8" t="s">
        <v>577</v>
      </c>
      <c r="B79" s="17" t="s">
        <v>578</v>
      </c>
      <c r="C79" s="60">
        <v>170</v>
      </c>
      <c r="D79" s="18" t="s">
        <v>579</v>
      </c>
      <c r="E79" s="39">
        <v>10801.87</v>
      </c>
      <c r="F79" s="19">
        <f t="shared" si="63"/>
        <v>1080.1870000000001</v>
      </c>
      <c r="G79" s="19">
        <f t="shared" si="64"/>
        <v>205.23553000000004</v>
      </c>
      <c r="H79" s="19">
        <f t="shared" si="65"/>
        <v>12087.292530000001</v>
      </c>
      <c r="J79" s="8">
        <f t="shared" si="36"/>
        <v>910</v>
      </c>
      <c r="K79" s="5">
        <v>450</v>
      </c>
      <c r="L79" s="5">
        <v>40</v>
      </c>
      <c r="M79" s="5">
        <v>40</v>
      </c>
      <c r="N79" s="5"/>
      <c r="O79" s="8"/>
      <c r="P79" s="5"/>
      <c r="Q79" s="5">
        <v>50</v>
      </c>
      <c r="R79" s="5"/>
      <c r="S79" s="5">
        <v>50</v>
      </c>
      <c r="T79" s="5">
        <v>30</v>
      </c>
      <c r="U79" s="5">
        <v>60</v>
      </c>
      <c r="V79" s="5">
        <v>10</v>
      </c>
      <c r="W79" s="5">
        <v>20</v>
      </c>
      <c r="X79" s="5">
        <v>10</v>
      </c>
      <c r="Y79" s="5">
        <v>30</v>
      </c>
      <c r="Z79" s="5"/>
      <c r="AA79" s="5">
        <v>10</v>
      </c>
      <c r="AB79" s="5">
        <v>20</v>
      </c>
      <c r="AC79" s="5"/>
      <c r="AD79" s="5">
        <v>60</v>
      </c>
      <c r="AE79" s="5"/>
      <c r="AF79" s="5"/>
      <c r="AG79" s="5">
        <v>10</v>
      </c>
      <c r="AH79" s="5">
        <v>20</v>
      </c>
      <c r="AI79" s="5"/>
      <c r="AK79" s="20">
        <f t="shared" si="66"/>
        <v>5439282</v>
      </c>
      <c r="AL79" s="20">
        <f t="shared" si="38"/>
        <v>483492</v>
      </c>
      <c r="AM79" s="20">
        <f t="shared" si="39"/>
        <v>483492</v>
      </c>
      <c r="AN79" s="20">
        <f t="shared" si="40"/>
        <v>0</v>
      </c>
      <c r="AO79" s="20">
        <f t="shared" si="41"/>
        <v>0</v>
      </c>
      <c r="AP79" s="20">
        <f t="shared" si="42"/>
        <v>0</v>
      </c>
      <c r="AQ79" s="20">
        <f t="shared" si="43"/>
        <v>604365</v>
      </c>
      <c r="AR79" s="20">
        <f t="shared" si="44"/>
        <v>0</v>
      </c>
      <c r="AS79" s="20">
        <f t="shared" si="45"/>
        <v>604365</v>
      </c>
      <c r="AT79" s="20">
        <f t="shared" si="46"/>
        <v>362619</v>
      </c>
      <c r="AU79" s="20">
        <f t="shared" si="47"/>
        <v>725238</v>
      </c>
      <c r="AV79" s="20">
        <f t="shared" si="48"/>
        <v>120873</v>
      </c>
      <c r="AW79" s="20">
        <f t="shared" si="49"/>
        <v>241746</v>
      </c>
      <c r="AX79" s="20">
        <f t="shared" si="50"/>
        <v>120873</v>
      </c>
      <c r="AY79" s="20">
        <f t="shared" si="51"/>
        <v>362619</v>
      </c>
      <c r="AZ79" s="20">
        <f t="shared" si="52"/>
        <v>0</v>
      </c>
      <c r="BA79" s="20">
        <f t="shared" si="53"/>
        <v>120873</v>
      </c>
      <c r="BB79" s="20">
        <f t="shared" si="54"/>
        <v>241746</v>
      </c>
      <c r="BC79" s="20">
        <f t="shared" si="55"/>
        <v>0</v>
      </c>
      <c r="BD79" s="20">
        <f t="shared" si="56"/>
        <v>725238</v>
      </c>
      <c r="BE79" s="20">
        <f t="shared" si="57"/>
        <v>0</v>
      </c>
      <c r="BF79" s="20">
        <f t="shared" si="58"/>
        <v>0</v>
      </c>
      <c r="BG79" s="20">
        <f t="shared" si="59"/>
        <v>120873</v>
      </c>
      <c r="BH79" s="20">
        <f t="shared" si="60"/>
        <v>241746</v>
      </c>
      <c r="BI79" s="20">
        <f t="shared" si="61"/>
        <v>0</v>
      </c>
      <c r="BJ79" s="17" t="s">
        <v>939</v>
      </c>
      <c r="BK79" s="17" t="s">
        <v>577</v>
      </c>
      <c r="BL79" s="17" t="s">
        <v>578</v>
      </c>
      <c r="BM79" s="41">
        <f t="shared" si="62"/>
        <v>10999440</v>
      </c>
      <c r="BN79" s="37">
        <f t="shared" si="37"/>
        <v>9829702</v>
      </c>
    </row>
    <row r="80" spans="1:66" ht="34.5" customHeight="1">
      <c r="A80" s="8" t="s">
        <v>580</v>
      </c>
      <c r="B80" s="8" t="s">
        <v>581</v>
      </c>
      <c r="C80" s="60">
        <v>174</v>
      </c>
      <c r="D80" s="18" t="s">
        <v>582</v>
      </c>
      <c r="E80" s="39">
        <v>8516.18</v>
      </c>
      <c r="F80" s="19">
        <f t="shared" si="63"/>
        <v>851.61800000000005</v>
      </c>
      <c r="G80" s="19">
        <f t="shared" si="64"/>
        <v>161.80742000000001</v>
      </c>
      <c r="H80" s="19">
        <f t="shared" si="65"/>
        <v>9529.6054199999999</v>
      </c>
      <c r="J80" s="8">
        <f t="shared" si="36"/>
        <v>5</v>
      </c>
      <c r="K80" s="5">
        <v>5</v>
      </c>
      <c r="L80" s="5"/>
      <c r="M80" s="5"/>
      <c r="N80" s="5"/>
      <c r="O80" s="5"/>
      <c r="P80" s="5"/>
      <c r="Q80" s="5"/>
      <c r="R80" s="5"/>
      <c r="S80" s="5"/>
      <c r="T80" s="5"/>
      <c r="U80" s="5"/>
      <c r="V80" s="5"/>
      <c r="W80" s="5"/>
      <c r="X80" s="5"/>
      <c r="Y80" s="5"/>
      <c r="Z80" s="5"/>
      <c r="AA80" s="5"/>
      <c r="AB80" s="5"/>
      <c r="AC80" s="5"/>
      <c r="AD80" s="5"/>
      <c r="AE80" s="5"/>
      <c r="AF80" s="5"/>
      <c r="AG80" s="5"/>
      <c r="AH80" s="5"/>
      <c r="AI80" s="5"/>
      <c r="AK80" s="20">
        <f t="shared" si="66"/>
        <v>47648</v>
      </c>
      <c r="AL80" s="20">
        <f t="shared" si="38"/>
        <v>0</v>
      </c>
      <c r="AM80" s="20">
        <f t="shared" si="39"/>
        <v>0</v>
      </c>
      <c r="AN80" s="20">
        <f t="shared" si="40"/>
        <v>0</v>
      </c>
      <c r="AO80" s="20">
        <f t="shared" si="41"/>
        <v>0</v>
      </c>
      <c r="AP80" s="20">
        <f t="shared" si="42"/>
        <v>0</v>
      </c>
      <c r="AQ80" s="20">
        <f t="shared" si="43"/>
        <v>0</v>
      </c>
      <c r="AR80" s="20">
        <f t="shared" si="44"/>
        <v>0</v>
      </c>
      <c r="AS80" s="20">
        <f t="shared" si="45"/>
        <v>0</v>
      </c>
      <c r="AT80" s="20">
        <f t="shared" si="46"/>
        <v>0</v>
      </c>
      <c r="AU80" s="20">
        <f t="shared" si="47"/>
        <v>0</v>
      </c>
      <c r="AV80" s="20">
        <f t="shared" si="48"/>
        <v>0</v>
      </c>
      <c r="AW80" s="20">
        <f t="shared" si="49"/>
        <v>0</v>
      </c>
      <c r="AX80" s="20">
        <f t="shared" si="50"/>
        <v>0</v>
      </c>
      <c r="AY80" s="20">
        <f t="shared" si="51"/>
        <v>0</v>
      </c>
      <c r="AZ80" s="20">
        <f t="shared" si="52"/>
        <v>0</v>
      </c>
      <c r="BA80" s="20">
        <f t="shared" si="53"/>
        <v>0</v>
      </c>
      <c r="BB80" s="20">
        <f t="shared" si="54"/>
        <v>0</v>
      </c>
      <c r="BC80" s="20">
        <f t="shared" si="55"/>
        <v>0</v>
      </c>
      <c r="BD80" s="20">
        <f t="shared" si="56"/>
        <v>0</v>
      </c>
      <c r="BE80" s="20">
        <f t="shared" si="57"/>
        <v>0</v>
      </c>
      <c r="BF80" s="20">
        <f t="shared" si="58"/>
        <v>0</v>
      </c>
      <c r="BG80" s="20">
        <f t="shared" si="59"/>
        <v>0</v>
      </c>
      <c r="BH80" s="20">
        <f t="shared" si="60"/>
        <v>0</v>
      </c>
      <c r="BI80" s="20">
        <f t="shared" si="61"/>
        <v>0</v>
      </c>
      <c r="BJ80" s="17" t="s">
        <v>940</v>
      </c>
      <c r="BK80" s="17" t="s">
        <v>580</v>
      </c>
      <c r="BL80" s="17" t="s">
        <v>581</v>
      </c>
      <c r="BM80" s="41">
        <f t="shared" si="62"/>
        <v>47648</v>
      </c>
      <c r="BN80" s="37">
        <f t="shared" si="37"/>
        <v>42581</v>
      </c>
    </row>
    <row r="81" spans="1:66" ht="33.75">
      <c r="A81" s="8" t="s">
        <v>583</v>
      </c>
      <c r="B81" s="17" t="s">
        <v>584</v>
      </c>
      <c r="C81" s="60">
        <v>175</v>
      </c>
      <c r="D81" s="18" t="s">
        <v>585</v>
      </c>
      <c r="E81" s="39">
        <v>5302.9</v>
      </c>
      <c r="F81" s="19">
        <f t="shared" si="63"/>
        <v>530.29</v>
      </c>
      <c r="G81" s="19">
        <f t="shared" si="64"/>
        <v>100.7551</v>
      </c>
      <c r="H81" s="19">
        <f t="shared" si="65"/>
        <v>5933.9450999999999</v>
      </c>
      <c r="J81" s="8">
        <f t="shared" si="36"/>
        <v>405</v>
      </c>
      <c r="K81" s="5">
        <v>80</v>
      </c>
      <c r="L81" s="5">
        <v>30</v>
      </c>
      <c r="M81" s="5">
        <v>30</v>
      </c>
      <c r="N81" s="5"/>
      <c r="O81" s="8"/>
      <c r="P81" s="5"/>
      <c r="Q81" s="5">
        <v>60</v>
      </c>
      <c r="R81" s="5"/>
      <c r="S81" s="5"/>
      <c r="T81" s="5">
        <v>50</v>
      </c>
      <c r="U81" s="5">
        <v>60</v>
      </c>
      <c r="V81" s="5"/>
      <c r="W81" s="5">
        <v>30</v>
      </c>
      <c r="X81" s="5">
        <v>10</v>
      </c>
      <c r="Y81" s="5">
        <v>10</v>
      </c>
      <c r="Z81" s="5"/>
      <c r="AA81" s="5">
        <v>10</v>
      </c>
      <c r="AB81" s="5">
        <v>10</v>
      </c>
      <c r="AC81" s="5"/>
      <c r="AD81" s="5"/>
      <c r="AE81" s="5"/>
      <c r="AF81" s="5"/>
      <c r="AG81" s="5">
        <v>20</v>
      </c>
      <c r="AH81" s="5"/>
      <c r="AI81" s="5">
        <v>5</v>
      </c>
      <c r="AK81" s="20">
        <f t="shared" si="66"/>
        <v>474716</v>
      </c>
      <c r="AL81" s="20">
        <f t="shared" si="38"/>
        <v>178018</v>
      </c>
      <c r="AM81" s="20">
        <f t="shared" si="39"/>
        <v>178018</v>
      </c>
      <c r="AN81" s="20">
        <f t="shared" si="40"/>
        <v>0</v>
      </c>
      <c r="AO81" s="20">
        <f t="shared" si="41"/>
        <v>0</v>
      </c>
      <c r="AP81" s="20">
        <f t="shared" si="42"/>
        <v>0</v>
      </c>
      <c r="AQ81" s="20">
        <f t="shared" si="43"/>
        <v>356037</v>
      </c>
      <c r="AR81" s="20">
        <f t="shared" si="44"/>
        <v>0</v>
      </c>
      <c r="AS81" s="20">
        <f t="shared" si="45"/>
        <v>0</v>
      </c>
      <c r="AT81" s="20">
        <f t="shared" si="46"/>
        <v>296697</v>
      </c>
      <c r="AU81" s="20">
        <f t="shared" si="47"/>
        <v>356037</v>
      </c>
      <c r="AV81" s="20">
        <f t="shared" si="48"/>
        <v>0</v>
      </c>
      <c r="AW81" s="20">
        <f t="shared" si="49"/>
        <v>178018</v>
      </c>
      <c r="AX81" s="20">
        <f t="shared" si="50"/>
        <v>59339</v>
      </c>
      <c r="AY81" s="20">
        <f t="shared" si="51"/>
        <v>59339</v>
      </c>
      <c r="AZ81" s="20">
        <f t="shared" si="52"/>
        <v>0</v>
      </c>
      <c r="BA81" s="20">
        <f t="shared" si="53"/>
        <v>59339</v>
      </c>
      <c r="BB81" s="20">
        <f t="shared" si="54"/>
        <v>59339</v>
      </c>
      <c r="BC81" s="20">
        <f t="shared" si="55"/>
        <v>0</v>
      </c>
      <c r="BD81" s="20">
        <f t="shared" si="56"/>
        <v>0</v>
      </c>
      <c r="BE81" s="20">
        <f t="shared" si="57"/>
        <v>0</v>
      </c>
      <c r="BF81" s="20">
        <f t="shared" si="58"/>
        <v>0</v>
      </c>
      <c r="BG81" s="20">
        <f t="shared" si="59"/>
        <v>118679</v>
      </c>
      <c r="BH81" s="20">
        <f t="shared" si="60"/>
        <v>0</v>
      </c>
      <c r="BI81" s="20">
        <f t="shared" si="61"/>
        <v>29670</v>
      </c>
      <c r="BJ81" s="17" t="s">
        <v>927</v>
      </c>
      <c r="BK81" s="17" t="s">
        <v>583</v>
      </c>
      <c r="BL81" s="17" t="s">
        <v>584</v>
      </c>
      <c r="BM81" s="41">
        <f t="shared" si="62"/>
        <v>2403246</v>
      </c>
      <c r="BN81" s="37">
        <f t="shared" si="37"/>
        <v>2147675</v>
      </c>
    </row>
    <row r="82" spans="1:66" ht="33.75">
      <c r="A82" s="8" t="s">
        <v>583</v>
      </c>
      <c r="B82" s="17" t="s">
        <v>584</v>
      </c>
      <c r="C82" s="60">
        <v>177</v>
      </c>
      <c r="D82" s="18" t="s">
        <v>586</v>
      </c>
      <c r="E82" s="39">
        <v>1894.61</v>
      </c>
      <c r="F82" s="19">
        <f t="shared" si="63"/>
        <v>189.46100000000001</v>
      </c>
      <c r="G82" s="19">
        <f t="shared" si="64"/>
        <v>35.997590000000002</v>
      </c>
      <c r="H82" s="19">
        <f t="shared" si="65"/>
        <v>2120.0685899999999</v>
      </c>
      <c r="J82" s="8">
        <f t="shared" si="36"/>
        <v>30</v>
      </c>
      <c r="K82" s="5">
        <v>30</v>
      </c>
      <c r="L82" s="5"/>
      <c r="M82" s="5"/>
      <c r="N82" s="5"/>
      <c r="O82" s="5"/>
      <c r="P82" s="5"/>
      <c r="Q82" s="5"/>
      <c r="R82" s="5"/>
      <c r="S82" s="5"/>
      <c r="T82" s="5"/>
      <c r="U82" s="5"/>
      <c r="V82" s="5"/>
      <c r="W82" s="5"/>
      <c r="X82" s="5"/>
      <c r="Y82" s="5"/>
      <c r="Z82" s="5"/>
      <c r="AA82" s="5"/>
      <c r="AB82" s="5"/>
      <c r="AC82" s="5"/>
      <c r="AD82" s="5"/>
      <c r="AE82" s="5"/>
      <c r="AF82" s="5"/>
      <c r="AG82" s="5"/>
      <c r="AH82" s="5"/>
      <c r="AI82" s="5"/>
      <c r="AK82" s="20">
        <f t="shared" si="66"/>
        <v>63602</v>
      </c>
      <c r="AL82" s="20">
        <f t="shared" si="38"/>
        <v>0</v>
      </c>
      <c r="AM82" s="20">
        <f t="shared" si="39"/>
        <v>0</v>
      </c>
      <c r="AN82" s="20">
        <f t="shared" si="40"/>
        <v>0</v>
      </c>
      <c r="AO82" s="20">
        <f t="shared" si="41"/>
        <v>0</v>
      </c>
      <c r="AP82" s="20">
        <f t="shared" si="42"/>
        <v>0</v>
      </c>
      <c r="AQ82" s="20">
        <f t="shared" si="43"/>
        <v>0</v>
      </c>
      <c r="AR82" s="20">
        <f t="shared" si="44"/>
        <v>0</v>
      </c>
      <c r="AS82" s="20">
        <f t="shared" si="45"/>
        <v>0</v>
      </c>
      <c r="AT82" s="20">
        <f t="shared" si="46"/>
        <v>0</v>
      </c>
      <c r="AU82" s="20">
        <f t="shared" si="47"/>
        <v>0</v>
      </c>
      <c r="AV82" s="20">
        <f t="shared" si="48"/>
        <v>0</v>
      </c>
      <c r="AW82" s="20">
        <f t="shared" si="49"/>
        <v>0</v>
      </c>
      <c r="AX82" s="20">
        <f t="shared" si="50"/>
        <v>0</v>
      </c>
      <c r="AY82" s="20">
        <f t="shared" si="51"/>
        <v>0</v>
      </c>
      <c r="AZ82" s="20">
        <f t="shared" si="52"/>
        <v>0</v>
      </c>
      <c r="BA82" s="20">
        <f t="shared" si="53"/>
        <v>0</v>
      </c>
      <c r="BB82" s="20">
        <f t="shared" si="54"/>
        <v>0</v>
      </c>
      <c r="BC82" s="20">
        <f t="shared" si="55"/>
        <v>0</v>
      </c>
      <c r="BD82" s="20">
        <f t="shared" si="56"/>
        <v>0</v>
      </c>
      <c r="BE82" s="20">
        <f t="shared" si="57"/>
        <v>0</v>
      </c>
      <c r="BF82" s="20">
        <f t="shared" si="58"/>
        <v>0</v>
      </c>
      <c r="BG82" s="20">
        <f t="shared" si="59"/>
        <v>0</v>
      </c>
      <c r="BH82" s="20">
        <f t="shared" si="60"/>
        <v>0</v>
      </c>
      <c r="BI82" s="20">
        <f t="shared" si="61"/>
        <v>0</v>
      </c>
      <c r="BJ82" s="17" t="s">
        <v>927</v>
      </c>
      <c r="BK82" s="17" t="s">
        <v>583</v>
      </c>
      <c r="BL82" s="17" t="s">
        <v>584</v>
      </c>
      <c r="BM82" s="41">
        <f t="shared" si="62"/>
        <v>63602</v>
      </c>
      <c r="BN82" s="37">
        <f t="shared" si="37"/>
        <v>56838</v>
      </c>
    </row>
    <row r="83" spans="1:66" ht="56.25">
      <c r="A83" s="8" t="s">
        <v>587</v>
      </c>
      <c r="B83" s="21" t="s">
        <v>588</v>
      </c>
      <c r="C83" s="60">
        <v>184</v>
      </c>
      <c r="D83" s="18" t="s">
        <v>589</v>
      </c>
      <c r="E83" s="39">
        <v>1105.55</v>
      </c>
      <c r="F83" s="19">
        <f t="shared" si="63"/>
        <v>110.55500000000001</v>
      </c>
      <c r="G83" s="19">
        <f t="shared" si="64"/>
        <v>21.005450000000003</v>
      </c>
      <c r="H83" s="19">
        <f t="shared" si="65"/>
        <v>1237.1104500000001</v>
      </c>
      <c r="J83" s="8">
        <f t="shared" si="36"/>
        <v>1154</v>
      </c>
      <c r="K83" s="5">
        <v>700</v>
      </c>
      <c r="L83" s="5">
        <v>40</v>
      </c>
      <c r="M83" s="5">
        <v>10</v>
      </c>
      <c r="N83" s="5"/>
      <c r="O83" s="8">
        <v>36</v>
      </c>
      <c r="P83" s="5"/>
      <c r="Q83" s="5">
        <v>50</v>
      </c>
      <c r="R83" s="5">
        <v>30</v>
      </c>
      <c r="S83" s="5">
        <v>50</v>
      </c>
      <c r="T83" s="5">
        <v>30</v>
      </c>
      <c r="U83" s="5">
        <v>40</v>
      </c>
      <c r="V83" s="5">
        <v>15</v>
      </c>
      <c r="W83" s="5">
        <v>10</v>
      </c>
      <c r="X83" s="5">
        <v>8</v>
      </c>
      <c r="Y83" s="5">
        <v>10</v>
      </c>
      <c r="Z83" s="5">
        <v>30</v>
      </c>
      <c r="AA83" s="5">
        <v>20</v>
      </c>
      <c r="AB83" s="5">
        <v>40</v>
      </c>
      <c r="AC83" s="5"/>
      <c r="AD83" s="5"/>
      <c r="AE83" s="5"/>
      <c r="AF83" s="5"/>
      <c r="AG83" s="5"/>
      <c r="AH83" s="5">
        <v>15</v>
      </c>
      <c r="AI83" s="5">
        <v>20</v>
      </c>
      <c r="AK83" s="20">
        <f t="shared" si="66"/>
        <v>865977</v>
      </c>
      <c r="AL83" s="20">
        <f t="shared" si="38"/>
        <v>49484</v>
      </c>
      <c r="AM83" s="20">
        <f t="shared" si="39"/>
        <v>12371</v>
      </c>
      <c r="AN83" s="20">
        <f t="shared" si="40"/>
        <v>0</v>
      </c>
      <c r="AO83" s="20">
        <f t="shared" si="41"/>
        <v>44536</v>
      </c>
      <c r="AP83" s="20">
        <f t="shared" si="42"/>
        <v>0</v>
      </c>
      <c r="AQ83" s="20">
        <f t="shared" si="43"/>
        <v>61856</v>
      </c>
      <c r="AR83" s="20">
        <f t="shared" si="44"/>
        <v>37113</v>
      </c>
      <c r="AS83" s="20">
        <f t="shared" si="45"/>
        <v>61856</v>
      </c>
      <c r="AT83" s="20">
        <f t="shared" si="46"/>
        <v>37113</v>
      </c>
      <c r="AU83" s="20">
        <f t="shared" si="47"/>
        <v>49484</v>
      </c>
      <c r="AV83" s="20">
        <f t="shared" si="48"/>
        <v>18557</v>
      </c>
      <c r="AW83" s="20">
        <f t="shared" si="49"/>
        <v>12371</v>
      </c>
      <c r="AX83" s="20">
        <f t="shared" si="50"/>
        <v>9897</v>
      </c>
      <c r="AY83" s="20">
        <f t="shared" si="51"/>
        <v>12371</v>
      </c>
      <c r="AZ83" s="20">
        <f t="shared" si="52"/>
        <v>37113</v>
      </c>
      <c r="BA83" s="20">
        <f t="shared" si="53"/>
        <v>24742</v>
      </c>
      <c r="BB83" s="20">
        <f t="shared" si="54"/>
        <v>49484</v>
      </c>
      <c r="BC83" s="20">
        <f t="shared" si="55"/>
        <v>0</v>
      </c>
      <c r="BD83" s="20">
        <f t="shared" si="56"/>
        <v>0</v>
      </c>
      <c r="BE83" s="20">
        <f t="shared" si="57"/>
        <v>0</v>
      </c>
      <c r="BF83" s="20">
        <f t="shared" si="58"/>
        <v>0</v>
      </c>
      <c r="BG83" s="20">
        <f t="shared" si="59"/>
        <v>0</v>
      </c>
      <c r="BH83" s="20">
        <f t="shared" si="60"/>
        <v>18557</v>
      </c>
      <c r="BI83" s="20">
        <f t="shared" si="61"/>
        <v>24742</v>
      </c>
      <c r="BJ83" s="21" t="s">
        <v>928</v>
      </c>
      <c r="BK83" s="17" t="s">
        <v>587</v>
      </c>
      <c r="BL83" s="21" t="s">
        <v>588</v>
      </c>
      <c r="BM83" s="41">
        <f t="shared" si="62"/>
        <v>1427624</v>
      </c>
      <c r="BN83" s="37">
        <f t="shared" si="37"/>
        <v>1275805</v>
      </c>
    </row>
    <row r="84" spans="1:66" ht="33.75">
      <c r="A84" s="8" t="s">
        <v>590</v>
      </c>
      <c r="B84" s="21" t="s">
        <v>591</v>
      </c>
      <c r="C84" s="60">
        <v>188</v>
      </c>
      <c r="D84" s="18" t="s">
        <v>592</v>
      </c>
      <c r="E84" s="39">
        <v>3487.97</v>
      </c>
      <c r="F84" s="19">
        <f t="shared" si="63"/>
        <v>348.79700000000003</v>
      </c>
      <c r="G84" s="19">
        <f t="shared" si="64"/>
        <v>66.271430000000009</v>
      </c>
      <c r="H84" s="19">
        <f t="shared" si="65"/>
        <v>3903.0384299999996</v>
      </c>
      <c r="J84" s="8">
        <f t="shared" si="36"/>
        <v>0</v>
      </c>
      <c r="K84" s="5"/>
      <c r="L84" s="5"/>
      <c r="M84" s="5"/>
      <c r="N84" s="5"/>
      <c r="O84" s="5"/>
      <c r="P84" s="5"/>
      <c r="Q84" s="5"/>
      <c r="R84" s="5"/>
      <c r="S84" s="5"/>
      <c r="T84" s="5"/>
      <c r="U84" s="5"/>
      <c r="V84" s="5"/>
      <c r="W84" s="5"/>
      <c r="X84" s="5"/>
      <c r="Y84" s="5"/>
      <c r="Z84" s="5"/>
      <c r="AA84" s="5"/>
      <c r="AB84" s="5"/>
      <c r="AC84" s="5"/>
      <c r="AD84" s="5"/>
      <c r="AE84" s="5"/>
      <c r="AF84" s="5"/>
      <c r="AG84" s="5"/>
      <c r="AH84" s="5"/>
      <c r="AI84" s="5"/>
      <c r="AK84" s="20">
        <f t="shared" si="66"/>
        <v>0</v>
      </c>
      <c r="AL84" s="20">
        <f t="shared" si="38"/>
        <v>0</v>
      </c>
      <c r="AM84" s="20">
        <f t="shared" si="39"/>
        <v>0</v>
      </c>
      <c r="AN84" s="20">
        <f t="shared" si="40"/>
        <v>0</v>
      </c>
      <c r="AO84" s="20">
        <f t="shared" si="41"/>
        <v>0</v>
      </c>
      <c r="AP84" s="20">
        <f t="shared" si="42"/>
        <v>0</v>
      </c>
      <c r="AQ84" s="20">
        <f t="shared" si="43"/>
        <v>0</v>
      </c>
      <c r="AR84" s="20">
        <f t="shared" si="44"/>
        <v>0</v>
      </c>
      <c r="AS84" s="20">
        <f t="shared" si="45"/>
        <v>0</v>
      </c>
      <c r="AT84" s="20">
        <f t="shared" si="46"/>
        <v>0</v>
      </c>
      <c r="AU84" s="20">
        <f t="shared" si="47"/>
        <v>0</v>
      </c>
      <c r="AV84" s="20">
        <f t="shared" si="48"/>
        <v>0</v>
      </c>
      <c r="AW84" s="20">
        <f t="shared" si="49"/>
        <v>0</v>
      </c>
      <c r="AX84" s="20">
        <f t="shared" si="50"/>
        <v>0</v>
      </c>
      <c r="AY84" s="20">
        <f t="shared" si="51"/>
        <v>0</v>
      </c>
      <c r="AZ84" s="20">
        <f t="shared" si="52"/>
        <v>0</v>
      </c>
      <c r="BA84" s="20">
        <f t="shared" si="53"/>
        <v>0</v>
      </c>
      <c r="BB84" s="20">
        <f t="shared" si="54"/>
        <v>0</v>
      </c>
      <c r="BC84" s="20">
        <f t="shared" si="55"/>
        <v>0</v>
      </c>
      <c r="BD84" s="20">
        <f t="shared" si="56"/>
        <v>0</v>
      </c>
      <c r="BE84" s="20">
        <f t="shared" si="57"/>
        <v>0</v>
      </c>
      <c r="BF84" s="20">
        <f t="shared" si="58"/>
        <v>0</v>
      </c>
      <c r="BG84" s="20">
        <f t="shared" si="59"/>
        <v>0</v>
      </c>
      <c r="BH84" s="20">
        <f t="shared" si="60"/>
        <v>0</v>
      </c>
      <c r="BI84" s="20">
        <f t="shared" si="61"/>
        <v>0</v>
      </c>
      <c r="BJ84" s="21" t="s">
        <v>929</v>
      </c>
      <c r="BK84" s="17" t="s">
        <v>590</v>
      </c>
      <c r="BL84" s="21" t="s">
        <v>591</v>
      </c>
      <c r="BM84" s="41">
        <f t="shared" si="62"/>
        <v>0</v>
      </c>
      <c r="BN84" s="37">
        <f t="shared" si="37"/>
        <v>0</v>
      </c>
    </row>
    <row r="85" spans="1:66" ht="56.25">
      <c r="A85" s="8" t="s">
        <v>587</v>
      </c>
      <c r="B85" s="21" t="s">
        <v>588</v>
      </c>
      <c r="C85" s="60">
        <v>189</v>
      </c>
      <c r="D85" s="18" t="s">
        <v>593</v>
      </c>
      <c r="E85" s="39">
        <v>1570.8</v>
      </c>
      <c r="F85" s="19">
        <f t="shared" si="63"/>
        <v>157.08000000000001</v>
      </c>
      <c r="G85" s="19">
        <f t="shared" si="64"/>
        <v>29.845200000000002</v>
      </c>
      <c r="H85" s="19">
        <f t="shared" si="65"/>
        <v>1757.7251999999999</v>
      </c>
      <c r="J85" s="8">
        <f t="shared" si="36"/>
        <v>757</v>
      </c>
      <c r="K85" s="5">
        <v>400</v>
      </c>
      <c r="L85" s="5">
        <v>40</v>
      </c>
      <c r="M85" s="5">
        <v>25</v>
      </c>
      <c r="N85" s="5"/>
      <c r="O85" s="8"/>
      <c r="P85" s="5"/>
      <c r="Q85" s="5">
        <v>50</v>
      </c>
      <c r="R85" s="5">
        <v>12</v>
      </c>
      <c r="S85" s="5">
        <v>40</v>
      </c>
      <c r="T85" s="5">
        <v>20</v>
      </c>
      <c r="U85" s="5">
        <v>40</v>
      </c>
      <c r="V85" s="5"/>
      <c r="W85" s="5">
        <v>10</v>
      </c>
      <c r="X85" s="5">
        <v>10</v>
      </c>
      <c r="Y85" s="5">
        <v>5</v>
      </c>
      <c r="Z85" s="5">
        <v>30</v>
      </c>
      <c r="AA85" s="5">
        <v>10</v>
      </c>
      <c r="AB85" s="5">
        <v>10</v>
      </c>
      <c r="AC85" s="5"/>
      <c r="AD85" s="5">
        <v>40</v>
      </c>
      <c r="AE85" s="5"/>
      <c r="AF85" s="5"/>
      <c r="AG85" s="5">
        <v>10</v>
      </c>
      <c r="AH85" s="5">
        <v>5</v>
      </c>
      <c r="AI85" s="5"/>
      <c r="AK85" s="202">
        <f>+ROUND(K85*$H85,0)+10034</f>
        <v>713124</v>
      </c>
      <c r="AL85" s="20">
        <f t="shared" si="38"/>
        <v>70309</v>
      </c>
      <c r="AM85" s="20">
        <f t="shared" si="39"/>
        <v>43943</v>
      </c>
      <c r="AN85" s="20">
        <f t="shared" si="40"/>
        <v>0</v>
      </c>
      <c r="AO85" s="20">
        <f t="shared" si="41"/>
        <v>0</v>
      </c>
      <c r="AP85" s="20">
        <f t="shared" si="42"/>
        <v>0</v>
      </c>
      <c r="AQ85" s="20">
        <f t="shared" si="43"/>
        <v>87886</v>
      </c>
      <c r="AR85" s="20">
        <f t="shared" si="44"/>
        <v>21093</v>
      </c>
      <c r="AS85" s="20">
        <f t="shared" si="45"/>
        <v>70309</v>
      </c>
      <c r="AT85" s="20">
        <f t="shared" si="46"/>
        <v>35155</v>
      </c>
      <c r="AU85" s="20">
        <f t="shared" si="47"/>
        <v>70309</v>
      </c>
      <c r="AV85" s="20">
        <f t="shared" si="48"/>
        <v>0</v>
      </c>
      <c r="AW85" s="20">
        <f t="shared" si="49"/>
        <v>17577</v>
      </c>
      <c r="AX85" s="20">
        <f t="shared" si="50"/>
        <v>17577</v>
      </c>
      <c r="AY85" s="20">
        <f t="shared" si="51"/>
        <v>8789</v>
      </c>
      <c r="AZ85" s="20">
        <f t="shared" si="52"/>
        <v>52732</v>
      </c>
      <c r="BA85" s="20">
        <f t="shared" si="53"/>
        <v>17577</v>
      </c>
      <c r="BB85" s="20">
        <f t="shared" si="54"/>
        <v>17577</v>
      </c>
      <c r="BC85" s="20">
        <f t="shared" si="55"/>
        <v>0</v>
      </c>
      <c r="BD85" s="20">
        <f t="shared" si="56"/>
        <v>70309</v>
      </c>
      <c r="BE85" s="20">
        <f t="shared" si="57"/>
        <v>0</v>
      </c>
      <c r="BF85" s="20">
        <f t="shared" si="58"/>
        <v>0</v>
      </c>
      <c r="BG85" s="20">
        <f t="shared" si="59"/>
        <v>17577</v>
      </c>
      <c r="BH85" s="20">
        <f t="shared" si="60"/>
        <v>8789</v>
      </c>
      <c r="BI85" s="20">
        <f t="shared" si="61"/>
        <v>0</v>
      </c>
      <c r="BJ85" s="21" t="s">
        <v>928</v>
      </c>
      <c r="BK85" s="17" t="s">
        <v>587</v>
      </c>
      <c r="BL85" s="21" t="s">
        <v>588</v>
      </c>
      <c r="BM85" s="201">
        <f>+SUM(AK85:BI85)</f>
        <v>1340632</v>
      </c>
      <c r="BN85" s="37">
        <f t="shared" si="37"/>
        <v>1189096</v>
      </c>
    </row>
    <row r="86" spans="1:66" ht="45">
      <c r="A86" s="8" t="s">
        <v>594</v>
      </c>
      <c r="B86" s="17" t="s">
        <v>595</v>
      </c>
      <c r="C86" s="60">
        <v>193</v>
      </c>
      <c r="D86" s="18" t="s">
        <v>596</v>
      </c>
      <c r="E86" s="39">
        <v>8078.84</v>
      </c>
      <c r="F86" s="19">
        <f t="shared" si="63"/>
        <v>807.88400000000001</v>
      </c>
      <c r="G86" s="19">
        <f t="shared" si="64"/>
        <v>153.49796000000001</v>
      </c>
      <c r="H86" s="19">
        <f t="shared" si="65"/>
        <v>9040.2219600000008</v>
      </c>
      <c r="J86" s="8">
        <f t="shared" si="36"/>
        <v>187</v>
      </c>
      <c r="K86" s="5">
        <v>20</v>
      </c>
      <c r="L86" s="5">
        <v>10</v>
      </c>
      <c r="M86" s="5">
        <v>10</v>
      </c>
      <c r="N86" s="5"/>
      <c r="O86" s="8">
        <v>7</v>
      </c>
      <c r="P86" s="5">
        <v>10</v>
      </c>
      <c r="Q86" s="5"/>
      <c r="R86" s="5"/>
      <c r="S86" s="5">
        <v>9</v>
      </c>
      <c r="T86" s="5">
        <v>10</v>
      </c>
      <c r="U86" s="5">
        <v>10</v>
      </c>
      <c r="V86" s="5">
        <f>10+5</f>
        <v>15</v>
      </c>
      <c r="W86" s="5">
        <v>8</v>
      </c>
      <c r="X86" s="5">
        <v>6</v>
      </c>
      <c r="Y86" s="5">
        <v>6</v>
      </c>
      <c r="Z86" s="5">
        <v>10</v>
      </c>
      <c r="AA86" s="5">
        <v>6</v>
      </c>
      <c r="AB86" s="5">
        <v>8</v>
      </c>
      <c r="AC86" s="5"/>
      <c r="AD86" s="5">
        <v>10</v>
      </c>
      <c r="AE86" s="5">
        <v>8</v>
      </c>
      <c r="AF86" s="5">
        <v>6</v>
      </c>
      <c r="AG86" s="5">
        <v>4</v>
      </c>
      <c r="AH86" s="5">
        <v>4</v>
      </c>
      <c r="AI86" s="5">
        <v>10</v>
      </c>
      <c r="AK86" s="20">
        <f t="shared" si="66"/>
        <v>180804</v>
      </c>
      <c r="AL86" s="20">
        <f t="shared" si="38"/>
        <v>90402</v>
      </c>
      <c r="AM86" s="20">
        <f t="shared" si="39"/>
        <v>90402</v>
      </c>
      <c r="AN86" s="20">
        <f t="shared" si="40"/>
        <v>0</v>
      </c>
      <c r="AO86" s="20">
        <f t="shared" si="41"/>
        <v>63282</v>
      </c>
      <c r="AP86" s="20">
        <f t="shared" si="42"/>
        <v>90402</v>
      </c>
      <c r="AQ86" s="20">
        <f t="shared" si="43"/>
        <v>0</v>
      </c>
      <c r="AR86" s="20">
        <f t="shared" si="44"/>
        <v>0</v>
      </c>
      <c r="AS86" s="20">
        <f t="shared" si="45"/>
        <v>81362</v>
      </c>
      <c r="AT86" s="20">
        <f t="shared" si="46"/>
        <v>90402</v>
      </c>
      <c r="AU86" s="20">
        <f t="shared" si="47"/>
        <v>90402</v>
      </c>
      <c r="AV86" s="20">
        <f t="shared" si="48"/>
        <v>135603</v>
      </c>
      <c r="AW86" s="20">
        <f t="shared" si="49"/>
        <v>72322</v>
      </c>
      <c r="AX86" s="20">
        <f t="shared" si="50"/>
        <v>54241</v>
      </c>
      <c r="AY86" s="20">
        <f t="shared" si="51"/>
        <v>54241</v>
      </c>
      <c r="AZ86" s="20">
        <f t="shared" si="52"/>
        <v>90402</v>
      </c>
      <c r="BA86" s="20">
        <f t="shared" si="53"/>
        <v>54241</v>
      </c>
      <c r="BB86" s="20">
        <f t="shared" si="54"/>
        <v>72322</v>
      </c>
      <c r="BC86" s="20">
        <f t="shared" si="55"/>
        <v>0</v>
      </c>
      <c r="BD86" s="20">
        <f t="shared" si="56"/>
        <v>90402</v>
      </c>
      <c r="BE86" s="20">
        <f t="shared" si="57"/>
        <v>72322</v>
      </c>
      <c r="BF86" s="20">
        <f t="shared" si="58"/>
        <v>54241</v>
      </c>
      <c r="BG86" s="20">
        <f t="shared" si="59"/>
        <v>36161</v>
      </c>
      <c r="BH86" s="20">
        <f t="shared" si="60"/>
        <v>36161</v>
      </c>
      <c r="BI86" s="20">
        <f t="shared" si="61"/>
        <v>90402</v>
      </c>
      <c r="BJ86" s="17" t="s">
        <v>930</v>
      </c>
      <c r="BK86" s="17" t="s">
        <v>594</v>
      </c>
      <c r="BL86" s="17" t="s">
        <v>595</v>
      </c>
      <c r="BM86" s="41">
        <f t="shared" si="62"/>
        <v>1690519</v>
      </c>
      <c r="BN86" s="37">
        <f t="shared" si="37"/>
        <v>1510743</v>
      </c>
    </row>
    <row r="87" spans="1:66" ht="33.75">
      <c r="A87" s="8" t="s">
        <v>490</v>
      </c>
      <c r="B87" s="22" t="s">
        <v>491</v>
      </c>
      <c r="C87" s="60">
        <v>197</v>
      </c>
      <c r="D87" s="18" t="s">
        <v>597</v>
      </c>
      <c r="E87" s="39">
        <v>32621.89</v>
      </c>
      <c r="F87" s="19">
        <f t="shared" si="63"/>
        <v>3262.1890000000003</v>
      </c>
      <c r="G87" s="19">
        <f t="shared" si="64"/>
        <v>619.81591000000003</v>
      </c>
      <c r="H87" s="19">
        <f t="shared" si="65"/>
        <v>36503.894909999995</v>
      </c>
      <c r="J87" s="8">
        <f t="shared" si="36"/>
        <v>0</v>
      </c>
      <c r="K87" s="5"/>
      <c r="L87" s="5"/>
      <c r="M87" s="5"/>
      <c r="N87" s="5"/>
      <c r="O87" s="5"/>
      <c r="P87" s="5"/>
      <c r="Q87" s="5"/>
      <c r="R87" s="5"/>
      <c r="S87" s="5"/>
      <c r="T87" s="5"/>
      <c r="U87" s="5"/>
      <c r="V87" s="5"/>
      <c r="W87" s="5"/>
      <c r="X87" s="5"/>
      <c r="Y87" s="5"/>
      <c r="Z87" s="5"/>
      <c r="AA87" s="5"/>
      <c r="AB87" s="5"/>
      <c r="AC87" s="5"/>
      <c r="AD87" s="5"/>
      <c r="AE87" s="5"/>
      <c r="AF87" s="5"/>
      <c r="AG87" s="5"/>
      <c r="AH87" s="5"/>
      <c r="AI87" s="5"/>
      <c r="AK87" s="20">
        <f t="shared" si="66"/>
        <v>0</v>
      </c>
      <c r="AL87" s="20">
        <f t="shared" si="38"/>
        <v>0</v>
      </c>
      <c r="AM87" s="20">
        <f t="shared" si="39"/>
        <v>0</v>
      </c>
      <c r="AN87" s="20">
        <f t="shared" si="40"/>
        <v>0</v>
      </c>
      <c r="AO87" s="20">
        <f t="shared" si="41"/>
        <v>0</v>
      </c>
      <c r="AP87" s="20">
        <f t="shared" si="42"/>
        <v>0</v>
      </c>
      <c r="AQ87" s="20">
        <f t="shared" si="43"/>
        <v>0</v>
      </c>
      <c r="AR87" s="20">
        <f t="shared" si="44"/>
        <v>0</v>
      </c>
      <c r="AS87" s="20">
        <f t="shared" si="45"/>
        <v>0</v>
      </c>
      <c r="AT87" s="20">
        <f t="shared" si="46"/>
        <v>0</v>
      </c>
      <c r="AU87" s="20">
        <f t="shared" si="47"/>
        <v>0</v>
      </c>
      <c r="AV87" s="20">
        <f t="shared" si="48"/>
        <v>0</v>
      </c>
      <c r="AW87" s="20">
        <f t="shared" si="49"/>
        <v>0</v>
      </c>
      <c r="AX87" s="20">
        <f t="shared" si="50"/>
        <v>0</v>
      </c>
      <c r="AY87" s="20">
        <f t="shared" si="51"/>
        <v>0</v>
      </c>
      <c r="AZ87" s="20">
        <f t="shared" si="52"/>
        <v>0</v>
      </c>
      <c r="BA87" s="20">
        <f t="shared" si="53"/>
        <v>0</v>
      </c>
      <c r="BB87" s="20">
        <f t="shared" si="54"/>
        <v>0</v>
      </c>
      <c r="BC87" s="20">
        <f t="shared" si="55"/>
        <v>0</v>
      </c>
      <c r="BD87" s="20">
        <f t="shared" si="56"/>
        <v>0</v>
      </c>
      <c r="BE87" s="20">
        <f t="shared" si="57"/>
        <v>0</v>
      </c>
      <c r="BF87" s="20">
        <f t="shared" si="58"/>
        <v>0</v>
      </c>
      <c r="BG87" s="20">
        <f t="shared" si="59"/>
        <v>0</v>
      </c>
      <c r="BH87" s="20">
        <f t="shared" si="60"/>
        <v>0</v>
      </c>
      <c r="BI87" s="20">
        <f t="shared" si="61"/>
        <v>0</v>
      </c>
      <c r="BJ87" s="23" t="s">
        <v>912</v>
      </c>
      <c r="BK87" s="17" t="s">
        <v>490</v>
      </c>
      <c r="BL87" s="23" t="s">
        <v>491</v>
      </c>
      <c r="BM87" s="41">
        <f t="shared" si="62"/>
        <v>0</v>
      </c>
      <c r="BN87" s="37">
        <f t="shared" si="37"/>
        <v>0</v>
      </c>
    </row>
    <row r="88" spans="1:66" ht="33.75">
      <c r="A88" s="8" t="s">
        <v>490</v>
      </c>
      <c r="B88" s="22" t="s">
        <v>491</v>
      </c>
      <c r="C88" s="60">
        <v>198</v>
      </c>
      <c r="D88" s="18" t="s">
        <v>598</v>
      </c>
      <c r="E88" s="39">
        <v>27784.23</v>
      </c>
      <c r="F88" s="19">
        <f t="shared" si="63"/>
        <v>2778.4230000000002</v>
      </c>
      <c r="G88" s="19">
        <f t="shared" si="64"/>
        <v>527.90037000000007</v>
      </c>
      <c r="H88" s="19">
        <f t="shared" si="65"/>
        <v>31090.553369999998</v>
      </c>
      <c r="J88" s="8">
        <f t="shared" si="36"/>
        <v>0</v>
      </c>
      <c r="K88" s="5"/>
      <c r="L88" s="5"/>
      <c r="M88" s="5"/>
      <c r="N88" s="5"/>
      <c r="O88" s="8"/>
      <c r="P88" s="5"/>
      <c r="Q88" s="5"/>
      <c r="R88" s="5"/>
      <c r="S88" s="5"/>
      <c r="T88" s="5"/>
      <c r="U88" s="5"/>
      <c r="V88" s="5"/>
      <c r="W88" s="5"/>
      <c r="X88" s="5"/>
      <c r="Y88" s="5"/>
      <c r="Z88" s="5"/>
      <c r="AA88" s="5"/>
      <c r="AB88" s="5"/>
      <c r="AC88" s="5"/>
      <c r="AD88" s="5"/>
      <c r="AE88" s="5"/>
      <c r="AF88" s="5"/>
      <c r="AG88" s="5"/>
      <c r="AH88" s="5"/>
      <c r="AI88" s="5"/>
      <c r="AK88" s="20">
        <f t="shared" si="66"/>
        <v>0</v>
      </c>
      <c r="AL88" s="20">
        <f t="shared" si="38"/>
        <v>0</v>
      </c>
      <c r="AM88" s="20">
        <f t="shared" si="39"/>
        <v>0</v>
      </c>
      <c r="AN88" s="20">
        <f t="shared" si="40"/>
        <v>0</v>
      </c>
      <c r="AO88" s="20">
        <f t="shared" si="41"/>
        <v>0</v>
      </c>
      <c r="AP88" s="20">
        <f t="shared" si="42"/>
        <v>0</v>
      </c>
      <c r="AQ88" s="20">
        <f t="shared" si="43"/>
        <v>0</v>
      </c>
      <c r="AR88" s="20">
        <f t="shared" si="44"/>
        <v>0</v>
      </c>
      <c r="AS88" s="20">
        <f t="shared" si="45"/>
        <v>0</v>
      </c>
      <c r="AT88" s="20">
        <f t="shared" si="46"/>
        <v>0</v>
      </c>
      <c r="AU88" s="20">
        <f t="shared" si="47"/>
        <v>0</v>
      </c>
      <c r="AV88" s="20">
        <f t="shared" si="48"/>
        <v>0</v>
      </c>
      <c r="AW88" s="20">
        <f t="shared" si="49"/>
        <v>0</v>
      </c>
      <c r="AX88" s="20">
        <f t="shared" si="50"/>
        <v>0</v>
      </c>
      <c r="AY88" s="20">
        <f t="shared" si="51"/>
        <v>0</v>
      </c>
      <c r="AZ88" s="20">
        <f t="shared" si="52"/>
        <v>0</v>
      </c>
      <c r="BA88" s="20">
        <f t="shared" si="53"/>
        <v>0</v>
      </c>
      <c r="BB88" s="20">
        <f t="shared" si="54"/>
        <v>0</v>
      </c>
      <c r="BC88" s="20">
        <f t="shared" si="55"/>
        <v>0</v>
      </c>
      <c r="BD88" s="20">
        <f t="shared" si="56"/>
        <v>0</v>
      </c>
      <c r="BE88" s="20">
        <f t="shared" si="57"/>
        <v>0</v>
      </c>
      <c r="BF88" s="20">
        <f t="shared" si="58"/>
        <v>0</v>
      </c>
      <c r="BG88" s="20">
        <f t="shared" si="59"/>
        <v>0</v>
      </c>
      <c r="BH88" s="20">
        <f t="shared" si="60"/>
        <v>0</v>
      </c>
      <c r="BI88" s="20">
        <f t="shared" si="61"/>
        <v>0</v>
      </c>
      <c r="BJ88" s="23" t="s">
        <v>912</v>
      </c>
      <c r="BK88" s="17" t="s">
        <v>490</v>
      </c>
      <c r="BL88" s="23" t="s">
        <v>491</v>
      </c>
      <c r="BM88" s="41">
        <f t="shared" si="62"/>
        <v>0</v>
      </c>
      <c r="BN88" s="37">
        <f t="shared" si="37"/>
        <v>0</v>
      </c>
    </row>
    <row r="89" spans="1:66" ht="33.75">
      <c r="A89" s="8" t="s">
        <v>490</v>
      </c>
      <c r="B89" s="22" t="s">
        <v>491</v>
      </c>
      <c r="C89" s="60">
        <v>199</v>
      </c>
      <c r="D89" s="18" t="s">
        <v>599</v>
      </c>
      <c r="E89" s="39">
        <v>14544.87</v>
      </c>
      <c r="F89" s="19">
        <f t="shared" si="63"/>
        <v>1454.4870000000001</v>
      </c>
      <c r="G89" s="19">
        <f t="shared" si="64"/>
        <v>276.35253</v>
      </c>
      <c r="H89" s="19">
        <f t="shared" si="65"/>
        <v>16275.70953</v>
      </c>
      <c r="J89" s="8">
        <f t="shared" si="36"/>
        <v>0</v>
      </c>
      <c r="K89" s="5"/>
      <c r="L89" s="5"/>
      <c r="M89" s="5"/>
      <c r="N89" s="5"/>
      <c r="O89" s="5"/>
      <c r="P89" s="5"/>
      <c r="Q89" s="5"/>
      <c r="R89" s="5"/>
      <c r="S89" s="5"/>
      <c r="T89" s="5"/>
      <c r="U89" s="5"/>
      <c r="V89" s="5"/>
      <c r="W89" s="5"/>
      <c r="X89" s="5"/>
      <c r="Y89" s="5"/>
      <c r="Z89" s="5"/>
      <c r="AA89" s="5"/>
      <c r="AB89" s="5"/>
      <c r="AC89" s="5"/>
      <c r="AD89" s="5"/>
      <c r="AE89" s="5"/>
      <c r="AF89" s="5"/>
      <c r="AG89" s="5"/>
      <c r="AH89" s="5"/>
      <c r="AI89" s="5"/>
      <c r="AK89" s="20">
        <f t="shared" si="66"/>
        <v>0</v>
      </c>
      <c r="AL89" s="20">
        <f t="shared" si="38"/>
        <v>0</v>
      </c>
      <c r="AM89" s="20">
        <f t="shared" si="39"/>
        <v>0</v>
      </c>
      <c r="AN89" s="20">
        <f t="shared" si="40"/>
        <v>0</v>
      </c>
      <c r="AO89" s="20">
        <f t="shared" si="41"/>
        <v>0</v>
      </c>
      <c r="AP89" s="20">
        <f t="shared" si="42"/>
        <v>0</v>
      </c>
      <c r="AQ89" s="20">
        <f t="shared" si="43"/>
        <v>0</v>
      </c>
      <c r="AR89" s="20">
        <f t="shared" si="44"/>
        <v>0</v>
      </c>
      <c r="AS89" s="20">
        <f t="shared" si="45"/>
        <v>0</v>
      </c>
      <c r="AT89" s="20">
        <f t="shared" si="46"/>
        <v>0</v>
      </c>
      <c r="AU89" s="20">
        <f t="shared" si="47"/>
        <v>0</v>
      </c>
      <c r="AV89" s="20">
        <f t="shared" si="48"/>
        <v>0</v>
      </c>
      <c r="AW89" s="20">
        <f t="shared" si="49"/>
        <v>0</v>
      </c>
      <c r="AX89" s="20">
        <f t="shared" si="50"/>
        <v>0</v>
      </c>
      <c r="AY89" s="20">
        <f t="shared" si="51"/>
        <v>0</v>
      </c>
      <c r="AZ89" s="20">
        <f t="shared" si="52"/>
        <v>0</v>
      </c>
      <c r="BA89" s="20">
        <f t="shared" si="53"/>
        <v>0</v>
      </c>
      <c r="BB89" s="20">
        <f t="shared" si="54"/>
        <v>0</v>
      </c>
      <c r="BC89" s="20">
        <f t="shared" si="55"/>
        <v>0</v>
      </c>
      <c r="BD89" s="20">
        <f t="shared" si="56"/>
        <v>0</v>
      </c>
      <c r="BE89" s="20">
        <f t="shared" si="57"/>
        <v>0</v>
      </c>
      <c r="BF89" s="20">
        <f t="shared" si="58"/>
        <v>0</v>
      </c>
      <c r="BG89" s="20">
        <f t="shared" si="59"/>
        <v>0</v>
      </c>
      <c r="BH89" s="20">
        <f t="shared" si="60"/>
        <v>0</v>
      </c>
      <c r="BI89" s="20">
        <f t="shared" si="61"/>
        <v>0</v>
      </c>
      <c r="BJ89" s="23" t="s">
        <v>912</v>
      </c>
      <c r="BK89" s="17" t="s">
        <v>490</v>
      </c>
      <c r="BL89" s="23" t="s">
        <v>491</v>
      </c>
      <c r="BM89" s="41">
        <f t="shared" si="62"/>
        <v>0</v>
      </c>
      <c r="BN89" s="37">
        <f t="shared" si="37"/>
        <v>0</v>
      </c>
    </row>
    <row r="90" spans="1:66" ht="33.75">
      <c r="A90" s="8" t="s">
        <v>490</v>
      </c>
      <c r="B90" s="22" t="s">
        <v>491</v>
      </c>
      <c r="C90" s="60">
        <v>200</v>
      </c>
      <c r="D90" s="18" t="s">
        <v>600</v>
      </c>
      <c r="E90" s="39">
        <v>13897.93</v>
      </c>
      <c r="F90" s="19">
        <f t="shared" si="63"/>
        <v>1389.7930000000001</v>
      </c>
      <c r="G90" s="19">
        <f t="shared" si="64"/>
        <v>264.06067000000002</v>
      </c>
      <c r="H90" s="19">
        <f t="shared" si="65"/>
        <v>15551.783670000001</v>
      </c>
      <c r="J90" s="8">
        <f t="shared" si="36"/>
        <v>0</v>
      </c>
      <c r="K90" s="5"/>
      <c r="L90" s="5"/>
      <c r="M90" s="5"/>
      <c r="N90" s="5"/>
      <c r="O90" s="5"/>
      <c r="P90" s="5"/>
      <c r="Q90" s="5"/>
      <c r="R90" s="5"/>
      <c r="S90" s="5"/>
      <c r="T90" s="5"/>
      <c r="U90" s="5"/>
      <c r="V90" s="5"/>
      <c r="W90" s="5"/>
      <c r="X90" s="5"/>
      <c r="Y90" s="5"/>
      <c r="Z90" s="5"/>
      <c r="AA90" s="5"/>
      <c r="AB90" s="5"/>
      <c r="AC90" s="5"/>
      <c r="AD90" s="5"/>
      <c r="AE90" s="5"/>
      <c r="AF90" s="5"/>
      <c r="AG90" s="5"/>
      <c r="AH90" s="5"/>
      <c r="AI90" s="5"/>
      <c r="AK90" s="20">
        <f t="shared" si="66"/>
        <v>0</v>
      </c>
      <c r="AL90" s="20">
        <f t="shared" si="38"/>
        <v>0</v>
      </c>
      <c r="AM90" s="20">
        <f t="shared" si="39"/>
        <v>0</v>
      </c>
      <c r="AN90" s="20">
        <f t="shared" si="40"/>
        <v>0</v>
      </c>
      <c r="AO90" s="20">
        <f t="shared" si="41"/>
        <v>0</v>
      </c>
      <c r="AP90" s="20">
        <f t="shared" si="42"/>
        <v>0</v>
      </c>
      <c r="AQ90" s="20">
        <f t="shared" si="43"/>
        <v>0</v>
      </c>
      <c r="AR90" s="20">
        <f t="shared" si="44"/>
        <v>0</v>
      </c>
      <c r="AS90" s="20">
        <f t="shared" si="45"/>
        <v>0</v>
      </c>
      <c r="AT90" s="20">
        <f t="shared" si="46"/>
        <v>0</v>
      </c>
      <c r="AU90" s="20">
        <f t="shared" si="47"/>
        <v>0</v>
      </c>
      <c r="AV90" s="20">
        <f t="shared" si="48"/>
        <v>0</v>
      </c>
      <c r="AW90" s="20">
        <f t="shared" si="49"/>
        <v>0</v>
      </c>
      <c r="AX90" s="20">
        <f t="shared" si="50"/>
        <v>0</v>
      </c>
      <c r="AY90" s="20">
        <f t="shared" si="51"/>
        <v>0</v>
      </c>
      <c r="AZ90" s="20">
        <f t="shared" si="52"/>
        <v>0</v>
      </c>
      <c r="BA90" s="20">
        <f t="shared" si="53"/>
        <v>0</v>
      </c>
      <c r="BB90" s="20">
        <f t="shared" si="54"/>
        <v>0</v>
      </c>
      <c r="BC90" s="20">
        <f t="shared" si="55"/>
        <v>0</v>
      </c>
      <c r="BD90" s="20">
        <f t="shared" si="56"/>
        <v>0</v>
      </c>
      <c r="BE90" s="20">
        <f t="shared" si="57"/>
        <v>0</v>
      </c>
      <c r="BF90" s="20">
        <f t="shared" si="58"/>
        <v>0</v>
      </c>
      <c r="BG90" s="20">
        <f t="shared" si="59"/>
        <v>0</v>
      </c>
      <c r="BH90" s="20">
        <f t="shared" si="60"/>
        <v>0</v>
      </c>
      <c r="BI90" s="20">
        <f t="shared" si="61"/>
        <v>0</v>
      </c>
      <c r="BJ90" s="23" t="s">
        <v>912</v>
      </c>
      <c r="BK90" s="17" t="s">
        <v>490</v>
      </c>
      <c r="BL90" s="23" t="s">
        <v>491</v>
      </c>
      <c r="BM90" s="41">
        <f t="shared" si="62"/>
        <v>0</v>
      </c>
      <c r="BN90" s="37">
        <f t="shared" si="37"/>
        <v>0</v>
      </c>
    </row>
    <row r="91" spans="1:66" ht="56.25">
      <c r="A91" s="27" t="s">
        <v>535</v>
      </c>
      <c r="B91" s="28" t="s">
        <v>536</v>
      </c>
      <c r="C91" s="60">
        <v>201</v>
      </c>
      <c r="D91" s="29" t="s">
        <v>601</v>
      </c>
      <c r="E91" s="39">
        <v>1902.9</v>
      </c>
      <c r="F91" s="19">
        <f t="shared" si="63"/>
        <v>190.29000000000002</v>
      </c>
      <c r="G91" s="19">
        <f t="shared" si="64"/>
        <v>36.155100000000004</v>
      </c>
      <c r="H91" s="19">
        <f t="shared" si="65"/>
        <v>2129.3451</v>
      </c>
      <c r="J91" s="8">
        <f t="shared" si="36"/>
        <v>0</v>
      </c>
      <c r="K91" s="5"/>
      <c r="L91" s="5"/>
      <c r="M91" s="5"/>
      <c r="N91" s="5"/>
      <c r="O91" s="5"/>
      <c r="P91" s="5"/>
      <c r="Q91" s="5"/>
      <c r="R91" s="5"/>
      <c r="S91" s="5"/>
      <c r="T91" s="5"/>
      <c r="U91" s="5"/>
      <c r="V91" s="5"/>
      <c r="W91" s="5"/>
      <c r="X91" s="5"/>
      <c r="Y91" s="5"/>
      <c r="Z91" s="5"/>
      <c r="AA91" s="5"/>
      <c r="AB91" s="5"/>
      <c r="AC91" s="5"/>
      <c r="AD91" s="5"/>
      <c r="AE91" s="5"/>
      <c r="AF91" s="5"/>
      <c r="AG91" s="5"/>
      <c r="AH91" s="5"/>
      <c r="AI91" s="5"/>
      <c r="AK91" s="20">
        <f t="shared" si="66"/>
        <v>0</v>
      </c>
      <c r="AL91" s="20">
        <f t="shared" si="38"/>
        <v>0</v>
      </c>
      <c r="AM91" s="20">
        <f t="shared" si="39"/>
        <v>0</v>
      </c>
      <c r="AN91" s="20">
        <f t="shared" si="40"/>
        <v>0</v>
      </c>
      <c r="AO91" s="20">
        <f t="shared" si="41"/>
        <v>0</v>
      </c>
      <c r="AP91" s="20">
        <f t="shared" si="42"/>
        <v>0</v>
      </c>
      <c r="AQ91" s="20">
        <f t="shared" si="43"/>
        <v>0</v>
      </c>
      <c r="AR91" s="20">
        <f t="shared" si="44"/>
        <v>0</v>
      </c>
      <c r="AS91" s="20">
        <f t="shared" si="45"/>
        <v>0</v>
      </c>
      <c r="AT91" s="20">
        <f t="shared" si="46"/>
        <v>0</v>
      </c>
      <c r="AU91" s="20">
        <f t="shared" si="47"/>
        <v>0</v>
      </c>
      <c r="AV91" s="20">
        <f t="shared" si="48"/>
        <v>0</v>
      </c>
      <c r="AW91" s="20">
        <f t="shared" si="49"/>
        <v>0</v>
      </c>
      <c r="AX91" s="20">
        <f t="shared" si="50"/>
        <v>0</v>
      </c>
      <c r="AY91" s="20">
        <f t="shared" si="51"/>
        <v>0</v>
      </c>
      <c r="AZ91" s="20">
        <f t="shared" si="52"/>
        <v>0</v>
      </c>
      <c r="BA91" s="20">
        <f t="shared" si="53"/>
        <v>0</v>
      </c>
      <c r="BB91" s="20">
        <f t="shared" si="54"/>
        <v>0</v>
      </c>
      <c r="BC91" s="20">
        <f t="shared" si="55"/>
        <v>0</v>
      </c>
      <c r="BD91" s="20">
        <f t="shared" si="56"/>
        <v>0</v>
      </c>
      <c r="BE91" s="20">
        <f t="shared" si="57"/>
        <v>0</v>
      </c>
      <c r="BF91" s="20">
        <f t="shared" si="58"/>
        <v>0</v>
      </c>
      <c r="BG91" s="20">
        <f t="shared" si="59"/>
        <v>0</v>
      </c>
      <c r="BH91" s="20">
        <f t="shared" si="60"/>
        <v>0</v>
      </c>
      <c r="BI91" s="20">
        <f t="shared" si="61"/>
        <v>0</v>
      </c>
      <c r="BJ91" s="28" t="s">
        <v>917</v>
      </c>
      <c r="BK91" s="30" t="s">
        <v>535</v>
      </c>
      <c r="BL91" s="28" t="s">
        <v>536</v>
      </c>
      <c r="BM91" s="41">
        <f t="shared" si="62"/>
        <v>0</v>
      </c>
      <c r="BN91" s="37">
        <f t="shared" si="37"/>
        <v>0</v>
      </c>
    </row>
    <row r="92" spans="1:66" ht="56.25">
      <c r="A92" s="8" t="s">
        <v>602</v>
      </c>
      <c r="B92" s="21" t="s">
        <v>603</v>
      </c>
      <c r="C92" s="60">
        <v>205</v>
      </c>
      <c r="D92" s="29" t="s">
        <v>604</v>
      </c>
      <c r="E92" s="39">
        <v>1860.58</v>
      </c>
      <c r="F92" s="19">
        <f t="shared" si="63"/>
        <v>186.05799999999999</v>
      </c>
      <c r="G92" s="19">
        <f t="shared" si="64"/>
        <v>35.351019999999998</v>
      </c>
      <c r="H92" s="19">
        <f t="shared" si="65"/>
        <v>2081.98902</v>
      </c>
      <c r="J92" s="8">
        <f t="shared" si="36"/>
        <v>6</v>
      </c>
      <c r="K92" s="118">
        <v>5</v>
      </c>
      <c r="L92" s="118"/>
      <c r="M92" s="118"/>
      <c r="N92" s="118"/>
      <c r="O92" s="118">
        <v>1</v>
      </c>
      <c r="P92" s="118"/>
      <c r="Q92" s="118"/>
      <c r="R92" s="118"/>
      <c r="S92" s="118"/>
      <c r="T92" s="118"/>
      <c r="U92" s="118"/>
      <c r="V92" s="101"/>
      <c r="W92" s="118"/>
      <c r="X92" s="118"/>
      <c r="Y92" s="118"/>
      <c r="Z92" s="118"/>
      <c r="AA92" s="118"/>
      <c r="AB92" s="101"/>
      <c r="AC92" s="118"/>
      <c r="AD92" s="118"/>
      <c r="AE92" s="118"/>
      <c r="AF92" s="118"/>
      <c r="AG92" s="118"/>
      <c r="AH92" s="118"/>
      <c r="AI92" s="118"/>
      <c r="AK92" s="20">
        <f t="shared" si="66"/>
        <v>10410</v>
      </c>
      <c r="AL92" s="20">
        <f t="shared" si="38"/>
        <v>0</v>
      </c>
      <c r="AM92" s="20">
        <f t="shared" si="39"/>
        <v>0</v>
      </c>
      <c r="AN92" s="20">
        <f t="shared" si="40"/>
        <v>0</v>
      </c>
      <c r="AO92" s="20">
        <f t="shared" si="41"/>
        <v>2082</v>
      </c>
      <c r="AP92" s="20">
        <f t="shared" si="42"/>
        <v>0</v>
      </c>
      <c r="AQ92" s="20">
        <f t="shared" si="43"/>
        <v>0</v>
      </c>
      <c r="AR92" s="20">
        <f t="shared" si="44"/>
        <v>0</v>
      </c>
      <c r="AS92" s="20">
        <f t="shared" si="45"/>
        <v>0</v>
      </c>
      <c r="AT92" s="20">
        <f t="shared" si="46"/>
        <v>0</v>
      </c>
      <c r="AU92" s="20">
        <f t="shared" si="47"/>
        <v>0</v>
      </c>
      <c r="AV92" s="20">
        <f t="shared" si="48"/>
        <v>0</v>
      </c>
      <c r="AW92" s="20">
        <f t="shared" si="49"/>
        <v>0</v>
      </c>
      <c r="AX92" s="20">
        <f t="shared" si="50"/>
        <v>0</v>
      </c>
      <c r="AY92" s="20">
        <f t="shared" si="51"/>
        <v>0</v>
      </c>
      <c r="AZ92" s="20">
        <f t="shared" si="52"/>
        <v>0</v>
      </c>
      <c r="BA92" s="20">
        <f t="shared" si="53"/>
        <v>0</v>
      </c>
      <c r="BB92" s="20">
        <f t="shared" si="54"/>
        <v>0</v>
      </c>
      <c r="BC92" s="20">
        <f t="shared" si="55"/>
        <v>0</v>
      </c>
      <c r="BD92" s="20">
        <f t="shared" si="56"/>
        <v>0</v>
      </c>
      <c r="BE92" s="20">
        <f t="shared" si="57"/>
        <v>0</v>
      </c>
      <c r="BF92" s="20">
        <f t="shared" si="58"/>
        <v>0</v>
      </c>
      <c r="BG92" s="20">
        <f t="shared" si="59"/>
        <v>0</v>
      </c>
      <c r="BH92" s="20">
        <f t="shared" si="60"/>
        <v>0</v>
      </c>
      <c r="BI92" s="20">
        <f t="shared" si="61"/>
        <v>0</v>
      </c>
      <c r="BJ92" s="21" t="s">
        <v>931</v>
      </c>
      <c r="BK92" s="17" t="s">
        <v>602</v>
      </c>
      <c r="BL92" s="21" t="s">
        <v>603</v>
      </c>
      <c r="BM92" s="41">
        <f t="shared" si="62"/>
        <v>12492</v>
      </c>
      <c r="BN92" s="37">
        <f t="shared" si="37"/>
        <v>11163</v>
      </c>
    </row>
    <row r="93" spans="1:66" ht="90">
      <c r="A93" s="8" t="s">
        <v>605</v>
      </c>
      <c r="B93" s="21" t="s">
        <v>606</v>
      </c>
      <c r="C93" s="60">
        <v>207</v>
      </c>
      <c r="D93" s="29" t="s">
        <v>607</v>
      </c>
      <c r="E93" s="39">
        <v>1238.17</v>
      </c>
      <c r="F93" s="19">
        <f t="shared" si="63"/>
        <v>123.81700000000001</v>
      </c>
      <c r="G93" s="19">
        <f t="shared" si="64"/>
        <v>23.525230000000001</v>
      </c>
      <c r="H93" s="19">
        <f t="shared" si="65"/>
        <v>1385.51223</v>
      </c>
      <c r="J93" s="8">
        <f t="shared" si="36"/>
        <v>32</v>
      </c>
      <c r="K93" s="5">
        <v>20</v>
      </c>
      <c r="L93" s="5">
        <v>2</v>
      </c>
      <c r="M93" s="5">
        <v>2</v>
      </c>
      <c r="N93" s="5"/>
      <c r="O93" s="8"/>
      <c r="P93" s="5"/>
      <c r="Q93" s="5"/>
      <c r="R93" s="5"/>
      <c r="S93" s="5"/>
      <c r="T93" s="5">
        <v>2</v>
      </c>
      <c r="U93" s="5"/>
      <c r="V93" s="5"/>
      <c r="W93" s="5"/>
      <c r="X93" s="5"/>
      <c r="Y93" s="5">
        <v>2</v>
      </c>
      <c r="Z93" s="5"/>
      <c r="AA93" s="5"/>
      <c r="AB93" s="5"/>
      <c r="AC93" s="5"/>
      <c r="AD93" s="5">
        <v>4</v>
      </c>
      <c r="AE93" s="5"/>
      <c r="AF93" s="5"/>
      <c r="AG93" s="5"/>
      <c r="AH93" s="5"/>
      <c r="AI93" s="5"/>
      <c r="AK93" s="20">
        <f t="shared" si="66"/>
        <v>27710</v>
      </c>
      <c r="AL93" s="20">
        <f t="shared" si="38"/>
        <v>2771</v>
      </c>
      <c r="AM93" s="20">
        <f t="shared" si="39"/>
        <v>2771</v>
      </c>
      <c r="AN93" s="20">
        <f t="shared" si="40"/>
        <v>0</v>
      </c>
      <c r="AO93" s="20">
        <f t="shared" si="41"/>
        <v>0</v>
      </c>
      <c r="AP93" s="20">
        <f t="shared" si="42"/>
        <v>0</v>
      </c>
      <c r="AQ93" s="20">
        <f t="shared" si="43"/>
        <v>0</v>
      </c>
      <c r="AR93" s="20">
        <f t="shared" si="44"/>
        <v>0</v>
      </c>
      <c r="AS93" s="20">
        <f t="shared" si="45"/>
        <v>0</v>
      </c>
      <c r="AT93" s="20">
        <f t="shared" si="46"/>
        <v>2771</v>
      </c>
      <c r="AU93" s="20">
        <f t="shared" si="47"/>
        <v>0</v>
      </c>
      <c r="AV93" s="20">
        <f t="shared" si="48"/>
        <v>0</v>
      </c>
      <c r="AW93" s="20">
        <f t="shared" si="49"/>
        <v>0</v>
      </c>
      <c r="AX93" s="20">
        <f t="shared" si="50"/>
        <v>0</v>
      </c>
      <c r="AY93" s="20">
        <f t="shared" si="51"/>
        <v>2771</v>
      </c>
      <c r="AZ93" s="20">
        <f t="shared" si="52"/>
        <v>0</v>
      </c>
      <c r="BA93" s="20">
        <f t="shared" si="53"/>
        <v>0</v>
      </c>
      <c r="BB93" s="20">
        <f t="shared" si="54"/>
        <v>0</v>
      </c>
      <c r="BC93" s="20">
        <f t="shared" si="55"/>
        <v>0</v>
      </c>
      <c r="BD93" s="20">
        <f t="shared" si="56"/>
        <v>5542</v>
      </c>
      <c r="BE93" s="20">
        <f t="shared" si="57"/>
        <v>0</v>
      </c>
      <c r="BF93" s="20">
        <f t="shared" si="58"/>
        <v>0</v>
      </c>
      <c r="BG93" s="20">
        <f t="shared" si="59"/>
        <v>0</v>
      </c>
      <c r="BH93" s="20">
        <f t="shared" si="60"/>
        <v>0</v>
      </c>
      <c r="BI93" s="20">
        <f t="shared" si="61"/>
        <v>0</v>
      </c>
      <c r="BJ93" s="21" t="s">
        <v>932</v>
      </c>
      <c r="BK93" s="17" t="s">
        <v>605</v>
      </c>
      <c r="BL93" s="21" t="s">
        <v>606</v>
      </c>
      <c r="BM93" s="41">
        <f t="shared" si="62"/>
        <v>44336</v>
      </c>
      <c r="BN93" s="37">
        <f t="shared" si="37"/>
        <v>39621</v>
      </c>
    </row>
    <row r="94" spans="1:66" ht="33.75">
      <c r="A94" s="8" t="s">
        <v>608</v>
      </c>
      <c r="B94" s="21" t="s">
        <v>609</v>
      </c>
      <c r="C94" s="60">
        <v>211</v>
      </c>
      <c r="D94" s="29" t="s">
        <v>610</v>
      </c>
      <c r="E94" s="39">
        <v>1396.68</v>
      </c>
      <c r="F94" s="19">
        <f t="shared" si="63"/>
        <v>139.66800000000001</v>
      </c>
      <c r="G94" s="19">
        <f t="shared" si="64"/>
        <v>26.536920000000002</v>
      </c>
      <c r="H94" s="19">
        <f t="shared" si="65"/>
        <v>1562.88492</v>
      </c>
      <c r="J94" s="8">
        <f t="shared" si="36"/>
        <v>0</v>
      </c>
      <c r="K94" s="5"/>
      <c r="L94" s="5"/>
      <c r="M94" s="5"/>
      <c r="N94" s="5"/>
      <c r="O94" s="5"/>
      <c r="P94" s="5"/>
      <c r="Q94" s="5"/>
      <c r="R94" s="5"/>
      <c r="S94" s="5"/>
      <c r="T94" s="5"/>
      <c r="U94" s="5"/>
      <c r="V94" s="5"/>
      <c r="W94" s="5"/>
      <c r="X94" s="5"/>
      <c r="Y94" s="5"/>
      <c r="Z94" s="5"/>
      <c r="AA94" s="5"/>
      <c r="AB94" s="5"/>
      <c r="AC94" s="5"/>
      <c r="AD94" s="5"/>
      <c r="AE94" s="5"/>
      <c r="AF94" s="5"/>
      <c r="AG94" s="5"/>
      <c r="AH94" s="5"/>
      <c r="AI94" s="5"/>
      <c r="AK94" s="20">
        <f t="shared" si="66"/>
        <v>0</v>
      </c>
      <c r="AL94" s="20">
        <f t="shared" si="38"/>
        <v>0</v>
      </c>
      <c r="AM94" s="20">
        <f t="shared" si="39"/>
        <v>0</v>
      </c>
      <c r="AN94" s="20">
        <f t="shared" si="40"/>
        <v>0</v>
      </c>
      <c r="AO94" s="20">
        <f t="shared" si="41"/>
        <v>0</v>
      </c>
      <c r="AP94" s="20">
        <f t="shared" si="42"/>
        <v>0</v>
      </c>
      <c r="AQ94" s="20">
        <f t="shared" si="43"/>
        <v>0</v>
      </c>
      <c r="AR94" s="20">
        <f t="shared" si="44"/>
        <v>0</v>
      </c>
      <c r="AS94" s="20">
        <f t="shared" si="45"/>
        <v>0</v>
      </c>
      <c r="AT94" s="20">
        <f t="shared" si="46"/>
        <v>0</v>
      </c>
      <c r="AU94" s="20">
        <f t="shared" si="47"/>
        <v>0</v>
      </c>
      <c r="AV94" s="20">
        <f t="shared" si="48"/>
        <v>0</v>
      </c>
      <c r="AW94" s="20">
        <f t="shared" si="49"/>
        <v>0</v>
      </c>
      <c r="AX94" s="20">
        <f t="shared" si="50"/>
        <v>0</v>
      </c>
      <c r="AY94" s="20">
        <f t="shared" si="51"/>
        <v>0</v>
      </c>
      <c r="AZ94" s="20">
        <f t="shared" si="52"/>
        <v>0</v>
      </c>
      <c r="BA94" s="20">
        <f t="shared" si="53"/>
        <v>0</v>
      </c>
      <c r="BB94" s="20">
        <f t="shared" si="54"/>
        <v>0</v>
      </c>
      <c r="BC94" s="20">
        <f t="shared" si="55"/>
        <v>0</v>
      </c>
      <c r="BD94" s="20">
        <f t="shared" si="56"/>
        <v>0</v>
      </c>
      <c r="BE94" s="20">
        <f t="shared" si="57"/>
        <v>0</v>
      </c>
      <c r="BF94" s="20">
        <f t="shared" si="58"/>
        <v>0</v>
      </c>
      <c r="BG94" s="20">
        <f t="shared" si="59"/>
        <v>0</v>
      </c>
      <c r="BH94" s="20">
        <f t="shared" si="60"/>
        <v>0</v>
      </c>
      <c r="BI94" s="20">
        <f t="shared" si="61"/>
        <v>0</v>
      </c>
      <c r="BJ94" s="21" t="s">
        <v>933</v>
      </c>
      <c r="BK94" s="17" t="s">
        <v>608</v>
      </c>
      <c r="BL94" s="21" t="s">
        <v>609</v>
      </c>
      <c r="BM94" s="41">
        <f t="shared" si="62"/>
        <v>0</v>
      </c>
      <c r="BN94" s="37">
        <f t="shared" si="37"/>
        <v>0</v>
      </c>
    </row>
    <row r="95" spans="1:66" ht="33.75">
      <c r="A95" s="8" t="s">
        <v>611</v>
      </c>
      <c r="B95" s="21" t="s">
        <v>612</v>
      </c>
      <c r="C95" s="60">
        <v>232</v>
      </c>
      <c r="D95" s="29" t="s">
        <v>613</v>
      </c>
      <c r="E95" s="39">
        <v>8444.5</v>
      </c>
      <c r="F95" s="19">
        <f t="shared" si="63"/>
        <v>844.45</v>
      </c>
      <c r="G95" s="19">
        <f t="shared" si="64"/>
        <v>160.44550000000001</v>
      </c>
      <c r="H95" s="19">
        <f t="shared" si="65"/>
        <v>9449.3955000000005</v>
      </c>
      <c r="J95" s="8">
        <f t="shared" si="36"/>
        <v>0</v>
      </c>
      <c r="K95" s="5"/>
      <c r="L95" s="5"/>
      <c r="M95" s="5"/>
      <c r="N95" s="5"/>
      <c r="O95" s="5"/>
      <c r="P95" s="5"/>
      <c r="Q95" s="5"/>
      <c r="R95" s="5"/>
      <c r="S95" s="5"/>
      <c r="T95" s="5"/>
      <c r="U95" s="5"/>
      <c r="V95" s="5"/>
      <c r="W95" s="5"/>
      <c r="X95" s="5"/>
      <c r="Y95" s="5"/>
      <c r="Z95" s="5"/>
      <c r="AA95" s="5"/>
      <c r="AB95" s="5"/>
      <c r="AC95" s="5"/>
      <c r="AD95" s="5"/>
      <c r="AE95" s="5"/>
      <c r="AF95" s="5"/>
      <c r="AG95" s="5"/>
      <c r="AH95" s="5"/>
      <c r="AI95" s="5"/>
      <c r="AK95" s="20">
        <f t="shared" si="66"/>
        <v>0</v>
      </c>
      <c r="AL95" s="20">
        <f t="shared" si="38"/>
        <v>0</v>
      </c>
      <c r="AM95" s="20">
        <f t="shared" si="39"/>
        <v>0</v>
      </c>
      <c r="AN95" s="20">
        <f t="shared" si="40"/>
        <v>0</v>
      </c>
      <c r="AO95" s="20">
        <f t="shared" si="41"/>
        <v>0</v>
      </c>
      <c r="AP95" s="20">
        <f t="shared" si="42"/>
        <v>0</v>
      </c>
      <c r="AQ95" s="20">
        <f t="shared" si="43"/>
        <v>0</v>
      </c>
      <c r="AR95" s="20">
        <f t="shared" si="44"/>
        <v>0</v>
      </c>
      <c r="AS95" s="20">
        <f t="shared" si="45"/>
        <v>0</v>
      </c>
      <c r="AT95" s="20">
        <f t="shared" si="46"/>
        <v>0</v>
      </c>
      <c r="AU95" s="20">
        <f t="shared" si="47"/>
        <v>0</v>
      </c>
      <c r="AV95" s="20">
        <f t="shared" si="48"/>
        <v>0</v>
      </c>
      <c r="AW95" s="20">
        <f t="shared" si="49"/>
        <v>0</v>
      </c>
      <c r="AX95" s="20">
        <f t="shared" si="50"/>
        <v>0</v>
      </c>
      <c r="AY95" s="20">
        <f t="shared" si="51"/>
        <v>0</v>
      </c>
      <c r="AZ95" s="20">
        <f t="shared" si="52"/>
        <v>0</v>
      </c>
      <c r="BA95" s="20">
        <f t="shared" si="53"/>
        <v>0</v>
      </c>
      <c r="BB95" s="20">
        <f t="shared" si="54"/>
        <v>0</v>
      </c>
      <c r="BC95" s="20">
        <f t="shared" si="55"/>
        <v>0</v>
      </c>
      <c r="BD95" s="20">
        <f t="shared" si="56"/>
        <v>0</v>
      </c>
      <c r="BE95" s="20">
        <f t="shared" si="57"/>
        <v>0</v>
      </c>
      <c r="BF95" s="20">
        <f t="shared" si="58"/>
        <v>0</v>
      </c>
      <c r="BG95" s="20">
        <f t="shared" si="59"/>
        <v>0</v>
      </c>
      <c r="BH95" s="20">
        <f t="shared" si="60"/>
        <v>0</v>
      </c>
      <c r="BI95" s="20">
        <f t="shared" si="61"/>
        <v>0</v>
      </c>
      <c r="BJ95" s="21" t="s">
        <v>934</v>
      </c>
      <c r="BK95" s="17" t="s">
        <v>611</v>
      </c>
      <c r="BL95" s="21" t="s">
        <v>612</v>
      </c>
      <c r="BM95" s="41">
        <f t="shared" si="62"/>
        <v>0</v>
      </c>
      <c r="BN95" s="37">
        <f t="shared" si="37"/>
        <v>0</v>
      </c>
    </row>
    <row r="96" spans="1:66" ht="90">
      <c r="A96" s="8" t="s">
        <v>605</v>
      </c>
      <c r="B96" s="21" t="s">
        <v>606</v>
      </c>
      <c r="C96" s="60">
        <v>245</v>
      </c>
      <c r="D96" s="29" t="s">
        <v>614</v>
      </c>
      <c r="E96" s="39">
        <v>6983.4005004088831</v>
      </c>
      <c r="F96" s="19">
        <f t="shared" si="63"/>
        <v>698.3400500408884</v>
      </c>
      <c r="G96" s="19">
        <f t="shared" si="64"/>
        <v>132.68460950776878</v>
      </c>
      <c r="H96" s="19">
        <f t="shared" si="65"/>
        <v>7814.42515995754</v>
      </c>
      <c r="J96" s="8">
        <f t="shared" si="36"/>
        <v>0</v>
      </c>
      <c r="K96" s="5"/>
      <c r="L96" s="5"/>
      <c r="M96" s="5"/>
      <c r="N96" s="5"/>
      <c r="O96" s="5"/>
      <c r="P96" s="5"/>
      <c r="Q96" s="5"/>
      <c r="R96" s="5"/>
      <c r="S96" s="5"/>
      <c r="T96" s="5"/>
      <c r="U96" s="5"/>
      <c r="V96" s="5"/>
      <c r="W96" s="5"/>
      <c r="X96" s="5"/>
      <c r="Y96" s="5"/>
      <c r="Z96" s="5"/>
      <c r="AA96" s="5"/>
      <c r="AB96" s="5"/>
      <c r="AC96" s="5"/>
      <c r="AD96" s="5"/>
      <c r="AE96" s="5"/>
      <c r="AF96" s="5"/>
      <c r="AG96" s="5"/>
      <c r="AH96" s="5"/>
      <c r="AI96" s="5"/>
      <c r="AK96" s="20">
        <f t="shared" si="66"/>
        <v>0</v>
      </c>
      <c r="AL96" s="20">
        <f t="shared" si="38"/>
        <v>0</v>
      </c>
      <c r="AM96" s="20">
        <f t="shared" si="39"/>
        <v>0</v>
      </c>
      <c r="AN96" s="20">
        <f t="shared" si="40"/>
        <v>0</v>
      </c>
      <c r="AO96" s="20">
        <f t="shared" si="41"/>
        <v>0</v>
      </c>
      <c r="AP96" s="20">
        <f t="shared" si="42"/>
        <v>0</v>
      </c>
      <c r="AQ96" s="20">
        <f t="shared" si="43"/>
        <v>0</v>
      </c>
      <c r="AR96" s="20">
        <f t="shared" si="44"/>
        <v>0</v>
      </c>
      <c r="AS96" s="20">
        <f t="shared" si="45"/>
        <v>0</v>
      </c>
      <c r="AT96" s="20">
        <f t="shared" si="46"/>
        <v>0</v>
      </c>
      <c r="AU96" s="20">
        <f t="shared" si="47"/>
        <v>0</v>
      </c>
      <c r="AV96" s="20">
        <f t="shared" si="48"/>
        <v>0</v>
      </c>
      <c r="AW96" s="20">
        <f t="shared" si="49"/>
        <v>0</v>
      </c>
      <c r="AX96" s="20">
        <f t="shared" si="50"/>
        <v>0</v>
      </c>
      <c r="AY96" s="20">
        <f t="shared" si="51"/>
        <v>0</v>
      </c>
      <c r="AZ96" s="20">
        <f t="shared" si="52"/>
        <v>0</v>
      </c>
      <c r="BA96" s="20">
        <f t="shared" si="53"/>
        <v>0</v>
      </c>
      <c r="BB96" s="20">
        <f t="shared" si="54"/>
        <v>0</v>
      </c>
      <c r="BC96" s="20">
        <f t="shared" si="55"/>
        <v>0</v>
      </c>
      <c r="BD96" s="20">
        <f t="shared" si="56"/>
        <v>0</v>
      </c>
      <c r="BE96" s="20">
        <f t="shared" si="57"/>
        <v>0</v>
      </c>
      <c r="BF96" s="20">
        <f t="shared" si="58"/>
        <v>0</v>
      </c>
      <c r="BG96" s="20">
        <f t="shared" si="59"/>
        <v>0</v>
      </c>
      <c r="BH96" s="20">
        <f t="shared" si="60"/>
        <v>0</v>
      </c>
      <c r="BI96" s="20">
        <f t="shared" si="61"/>
        <v>0</v>
      </c>
      <c r="BJ96" s="21" t="s">
        <v>932</v>
      </c>
      <c r="BK96" s="17" t="s">
        <v>605</v>
      </c>
      <c r="BL96" s="21" t="s">
        <v>606</v>
      </c>
      <c r="BM96" s="41">
        <f t="shared" si="62"/>
        <v>0</v>
      </c>
      <c r="BN96" s="37">
        <f t="shared" si="37"/>
        <v>0</v>
      </c>
    </row>
    <row r="97" spans="1:70" ht="90">
      <c r="A97" s="8" t="s">
        <v>605</v>
      </c>
      <c r="B97" s="21" t="s">
        <v>606</v>
      </c>
      <c r="C97" s="60">
        <v>247</v>
      </c>
      <c r="D97" s="29" t="s">
        <v>615</v>
      </c>
      <c r="E97" s="39">
        <v>6983.4005004088831</v>
      </c>
      <c r="F97" s="19">
        <f t="shared" si="63"/>
        <v>698.3400500408884</v>
      </c>
      <c r="G97" s="19">
        <f t="shared" si="64"/>
        <v>132.68460950776878</v>
      </c>
      <c r="H97" s="19">
        <f t="shared" si="65"/>
        <v>7814.42515995754</v>
      </c>
      <c r="J97" s="8">
        <f t="shared" si="36"/>
        <v>0</v>
      </c>
      <c r="K97" s="5"/>
      <c r="L97" s="5"/>
      <c r="M97" s="5"/>
      <c r="N97" s="5"/>
      <c r="O97" s="5"/>
      <c r="P97" s="5"/>
      <c r="Q97" s="5"/>
      <c r="R97" s="5"/>
      <c r="S97" s="5"/>
      <c r="T97" s="5"/>
      <c r="U97" s="5"/>
      <c r="V97" s="5"/>
      <c r="W97" s="5"/>
      <c r="X97" s="5"/>
      <c r="Y97" s="5"/>
      <c r="Z97" s="5"/>
      <c r="AA97" s="5"/>
      <c r="AB97" s="5"/>
      <c r="AC97" s="5"/>
      <c r="AD97" s="5"/>
      <c r="AE97" s="5"/>
      <c r="AF97" s="5"/>
      <c r="AG97" s="5"/>
      <c r="AH97" s="5"/>
      <c r="AI97" s="5"/>
      <c r="AK97" s="20">
        <f t="shared" si="66"/>
        <v>0</v>
      </c>
      <c r="AL97" s="20">
        <f t="shared" si="38"/>
        <v>0</v>
      </c>
      <c r="AM97" s="20">
        <f t="shared" si="39"/>
        <v>0</v>
      </c>
      <c r="AN97" s="20">
        <f t="shared" si="40"/>
        <v>0</v>
      </c>
      <c r="AO97" s="20">
        <f t="shared" si="41"/>
        <v>0</v>
      </c>
      <c r="AP97" s="20">
        <f t="shared" si="42"/>
        <v>0</v>
      </c>
      <c r="AQ97" s="20">
        <f t="shared" si="43"/>
        <v>0</v>
      </c>
      <c r="AR97" s="20">
        <f t="shared" si="44"/>
        <v>0</v>
      </c>
      <c r="AS97" s="20">
        <f t="shared" si="45"/>
        <v>0</v>
      </c>
      <c r="AT97" s="20">
        <f t="shared" si="46"/>
        <v>0</v>
      </c>
      <c r="AU97" s="20">
        <f t="shared" si="47"/>
        <v>0</v>
      </c>
      <c r="AV97" s="20">
        <f t="shared" si="48"/>
        <v>0</v>
      </c>
      <c r="AW97" s="20">
        <f t="shared" si="49"/>
        <v>0</v>
      </c>
      <c r="AX97" s="20">
        <f t="shared" si="50"/>
        <v>0</v>
      </c>
      <c r="AY97" s="20">
        <f t="shared" si="51"/>
        <v>0</v>
      </c>
      <c r="AZ97" s="20">
        <f t="shared" si="52"/>
        <v>0</v>
      </c>
      <c r="BA97" s="20">
        <f t="shared" si="53"/>
        <v>0</v>
      </c>
      <c r="BB97" s="20">
        <f t="shared" si="54"/>
        <v>0</v>
      </c>
      <c r="BC97" s="20">
        <f t="shared" si="55"/>
        <v>0</v>
      </c>
      <c r="BD97" s="20">
        <f t="shared" si="56"/>
        <v>0</v>
      </c>
      <c r="BE97" s="20">
        <f t="shared" si="57"/>
        <v>0</v>
      </c>
      <c r="BF97" s="20">
        <f t="shared" si="58"/>
        <v>0</v>
      </c>
      <c r="BG97" s="20">
        <f t="shared" si="59"/>
        <v>0</v>
      </c>
      <c r="BH97" s="20">
        <f t="shared" si="60"/>
        <v>0</v>
      </c>
      <c r="BI97" s="20">
        <f t="shared" si="61"/>
        <v>0</v>
      </c>
      <c r="BJ97" s="21" t="s">
        <v>932</v>
      </c>
      <c r="BK97" s="17" t="s">
        <v>605</v>
      </c>
      <c r="BL97" s="21" t="s">
        <v>606</v>
      </c>
      <c r="BM97" s="41">
        <f t="shared" si="62"/>
        <v>0</v>
      </c>
      <c r="BN97" s="37">
        <f t="shared" si="37"/>
        <v>0</v>
      </c>
    </row>
    <row r="98" spans="1:70" ht="67.5">
      <c r="A98" s="31" t="s">
        <v>616</v>
      </c>
      <c r="B98" s="32" t="s">
        <v>617</v>
      </c>
      <c r="C98" s="60">
        <v>249</v>
      </c>
      <c r="D98" s="29" t="s">
        <v>618</v>
      </c>
      <c r="E98" s="39">
        <v>3842.3225569688802</v>
      </c>
      <c r="F98" s="19">
        <f t="shared" si="63"/>
        <v>384.23225569688805</v>
      </c>
      <c r="G98" s="19">
        <f t="shared" si="64"/>
        <v>73.004128582408725</v>
      </c>
      <c r="H98" s="19">
        <f t="shared" si="65"/>
        <v>4299.5589412481777</v>
      </c>
      <c r="J98" s="8">
        <f t="shared" si="36"/>
        <v>0</v>
      </c>
      <c r="K98" s="5"/>
      <c r="L98" s="8"/>
      <c r="M98" s="8"/>
      <c r="N98" s="8"/>
      <c r="O98" s="8"/>
      <c r="P98" s="8"/>
      <c r="Q98" s="8"/>
      <c r="R98" s="8"/>
      <c r="S98" s="8"/>
      <c r="T98" s="8"/>
      <c r="U98" s="8"/>
      <c r="V98" s="8"/>
      <c r="W98" s="8"/>
      <c r="X98" s="8"/>
      <c r="Y98" s="8"/>
      <c r="Z98" s="8"/>
      <c r="AA98" s="8"/>
      <c r="AB98" s="8"/>
      <c r="AC98" s="8"/>
      <c r="AD98" s="8"/>
      <c r="AE98" s="8"/>
      <c r="AF98" s="8"/>
      <c r="AG98" s="8"/>
      <c r="AH98" s="8"/>
      <c r="AI98" s="8"/>
      <c r="AK98" s="20">
        <f t="shared" si="66"/>
        <v>0</v>
      </c>
      <c r="AL98" s="20">
        <f t="shared" si="38"/>
        <v>0</v>
      </c>
      <c r="AM98" s="20">
        <f t="shared" si="39"/>
        <v>0</v>
      </c>
      <c r="AN98" s="20">
        <f t="shared" si="40"/>
        <v>0</v>
      </c>
      <c r="AO98" s="20">
        <f t="shared" si="41"/>
        <v>0</v>
      </c>
      <c r="AP98" s="20">
        <f t="shared" si="42"/>
        <v>0</v>
      </c>
      <c r="AQ98" s="20">
        <f t="shared" si="43"/>
        <v>0</v>
      </c>
      <c r="AR98" s="20">
        <f t="shared" si="44"/>
        <v>0</v>
      </c>
      <c r="AS98" s="20">
        <f t="shared" si="45"/>
        <v>0</v>
      </c>
      <c r="AT98" s="20">
        <f t="shared" si="46"/>
        <v>0</v>
      </c>
      <c r="AU98" s="20">
        <f t="shared" si="47"/>
        <v>0</v>
      </c>
      <c r="AV98" s="20">
        <f t="shared" si="48"/>
        <v>0</v>
      </c>
      <c r="AW98" s="20">
        <f t="shared" si="49"/>
        <v>0</v>
      </c>
      <c r="AX98" s="20">
        <f t="shared" si="50"/>
        <v>0</v>
      </c>
      <c r="AY98" s="20">
        <f t="shared" si="51"/>
        <v>0</v>
      </c>
      <c r="AZ98" s="20">
        <f t="shared" si="52"/>
        <v>0</v>
      </c>
      <c r="BA98" s="20">
        <f t="shared" si="53"/>
        <v>0</v>
      </c>
      <c r="BB98" s="20">
        <f t="shared" si="54"/>
        <v>0</v>
      </c>
      <c r="BC98" s="20">
        <f t="shared" si="55"/>
        <v>0</v>
      </c>
      <c r="BD98" s="20">
        <f t="shared" si="56"/>
        <v>0</v>
      </c>
      <c r="BE98" s="20">
        <f t="shared" si="57"/>
        <v>0</v>
      </c>
      <c r="BF98" s="20">
        <f t="shared" si="58"/>
        <v>0</v>
      </c>
      <c r="BG98" s="20">
        <f t="shared" si="59"/>
        <v>0</v>
      </c>
      <c r="BH98" s="20">
        <f t="shared" si="60"/>
        <v>0</v>
      </c>
      <c r="BI98" s="20">
        <f t="shared" si="61"/>
        <v>0</v>
      </c>
      <c r="BJ98" s="32" t="s">
        <v>935</v>
      </c>
      <c r="BK98" s="33" t="s">
        <v>616</v>
      </c>
      <c r="BL98" s="32" t="s">
        <v>617</v>
      </c>
      <c r="BM98" s="41">
        <f t="shared" si="62"/>
        <v>0</v>
      </c>
      <c r="BN98" s="37">
        <f t="shared" ref="BN98:BN130" si="67">+ROUND((E98*J98),0)</f>
        <v>0</v>
      </c>
    </row>
    <row r="99" spans="1:70" ht="90">
      <c r="A99" s="34" t="s">
        <v>605</v>
      </c>
      <c r="B99" s="18" t="s">
        <v>606</v>
      </c>
      <c r="C99" s="60">
        <v>264</v>
      </c>
      <c r="D99" s="29" t="s">
        <v>619</v>
      </c>
      <c r="E99" s="39">
        <v>556.01643912940597</v>
      </c>
      <c r="F99" s="19">
        <f t="shared" si="63"/>
        <v>55.601643912940602</v>
      </c>
      <c r="G99" s="19">
        <f t="shared" si="64"/>
        <v>10.564312343458715</v>
      </c>
      <c r="H99" s="19">
        <f t="shared" si="65"/>
        <v>622.18239538580531</v>
      </c>
      <c r="J99" s="8">
        <f t="shared" si="36"/>
        <v>10</v>
      </c>
      <c r="K99" s="88">
        <v>10</v>
      </c>
      <c r="L99" s="88"/>
      <c r="M99" s="88"/>
      <c r="N99" s="88"/>
      <c r="O99" s="88"/>
      <c r="P99" s="88"/>
      <c r="Q99" s="88"/>
      <c r="R99" s="88"/>
      <c r="S99" s="88"/>
      <c r="T99" s="88"/>
      <c r="U99" s="88"/>
      <c r="V99" s="88"/>
      <c r="W99" s="88"/>
      <c r="X99" s="88"/>
      <c r="Y99" s="88"/>
      <c r="Z99" s="88"/>
      <c r="AA99" s="88"/>
      <c r="AB99" s="88"/>
      <c r="AC99" s="88"/>
      <c r="AD99" s="88"/>
      <c r="AE99" s="88"/>
      <c r="AF99" s="88"/>
      <c r="AG99" s="88"/>
      <c r="AH99" s="88"/>
      <c r="AI99" s="88"/>
      <c r="AK99" s="20">
        <f t="shared" si="66"/>
        <v>6222</v>
      </c>
      <c r="AL99" s="20">
        <f t="shared" si="38"/>
        <v>0</v>
      </c>
      <c r="AM99" s="20">
        <f t="shared" si="39"/>
        <v>0</v>
      </c>
      <c r="AN99" s="20">
        <f t="shared" si="40"/>
        <v>0</v>
      </c>
      <c r="AO99" s="20">
        <f t="shared" si="41"/>
        <v>0</v>
      </c>
      <c r="AP99" s="20">
        <f t="shared" si="42"/>
        <v>0</v>
      </c>
      <c r="AQ99" s="20">
        <f t="shared" si="43"/>
        <v>0</v>
      </c>
      <c r="AR99" s="20">
        <f t="shared" si="44"/>
        <v>0</v>
      </c>
      <c r="AS99" s="20">
        <f t="shared" si="45"/>
        <v>0</v>
      </c>
      <c r="AT99" s="20">
        <f t="shared" si="46"/>
        <v>0</v>
      </c>
      <c r="AU99" s="20">
        <f t="shared" si="47"/>
        <v>0</v>
      </c>
      <c r="AV99" s="20">
        <f t="shared" si="48"/>
        <v>0</v>
      </c>
      <c r="AW99" s="20">
        <f t="shared" si="49"/>
        <v>0</v>
      </c>
      <c r="AX99" s="20">
        <f t="shared" si="50"/>
        <v>0</v>
      </c>
      <c r="AY99" s="20">
        <f t="shared" si="51"/>
        <v>0</v>
      </c>
      <c r="AZ99" s="20">
        <f t="shared" si="52"/>
        <v>0</v>
      </c>
      <c r="BA99" s="20">
        <f t="shared" si="53"/>
        <v>0</v>
      </c>
      <c r="BB99" s="20">
        <f t="shared" si="54"/>
        <v>0</v>
      </c>
      <c r="BC99" s="20">
        <f t="shared" si="55"/>
        <v>0</v>
      </c>
      <c r="BD99" s="20">
        <f t="shared" si="56"/>
        <v>0</v>
      </c>
      <c r="BE99" s="20">
        <f t="shared" si="57"/>
        <v>0</v>
      </c>
      <c r="BF99" s="20">
        <f t="shared" si="58"/>
        <v>0</v>
      </c>
      <c r="BG99" s="20">
        <f t="shared" si="59"/>
        <v>0</v>
      </c>
      <c r="BH99" s="20">
        <f t="shared" si="60"/>
        <v>0</v>
      </c>
      <c r="BI99" s="20">
        <f t="shared" si="61"/>
        <v>0</v>
      </c>
      <c r="BJ99" s="18" t="s">
        <v>932</v>
      </c>
      <c r="BK99" s="35" t="s">
        <v>605</v>
      </c>
      <c r="BL99" s="18" t="s">
        <v>606</v>
      </c>
      <c r="BM99" s="41">
        <f t="shared" si="62"/>
        <v>6222</v>
      </c>
      <c r="BN99" s="37">
        <f t="shared" si="67"/>
        <v>5560</v>
      </c>
      <c r="BO99" s="37"/>
      <c r="BQ99" s="37"/>
      <c r="BR99" s="42"/>
    </row>
    <row r="100" spans="1:70" ht="34.5" customHeight="1">
      <c r="A100" s="34" t="s">
        <v>605</v>
      </c>
      <c r="B100" s="18" t="s">
        <v>606</v>
      </c>
      <c r="C100" s="60">
        <v>266</v>
      </c>
      <c r="D100" s="29" t="s">
        <v>620</v>
      </c>
      <c r="E100" s="39">
        <v>999.16983986836544</v>
      </c>
      <c r="F100" s="19">
        <f t="shared" si="63"/>
        <v>99.916983986836556</v>
      </c>
      <c r="G100" s="19">
        <f t="shared" si="64"/>
        <v>18.984226957498947</v>
      </c>
      <c r="H100" s="19">
        <f t="shared" si="65"/>
        <v>1118.0710508127011</v>
      </c>
      <c r="J100" s="8">
        <f t="shared" si="36"/>
        <v>34</v>
      </c>
      <c r="K100" s="88">
        <v>10</v>
      </c>
      <c r="L100" s="88">
        <v>1</v>
      </c>
      <c r="M100" s="88">
        <v>1</v>
      </c>
      <c r="N100" s="88">
        <v>1</v>
      </c>
      <c r="O100" s="88">
        <v>1</v>
      </c>
      <c r="P100" s="88">
        <v>1</v>
      </c>
      <c r="Q100" s="88">
        <v>1</v>
      </c>
      <c r="R100" s="88">
        <v>1</v>
      </c>
      <c r="S100" s="88">
        <v>1</v>
      </c>
      <c r="T100" s="88">
        <v>1</v>
      </c>
      <c r="U100" s="88">
        <v>1</v>
      </c>
      <c r="V100" s="88">
        <v>1</v>
      </c>
      <c r="W100" s="88">
        <v>1</v>
      </c>
      <c r="X100" s="88">
        <v>1</v>
      </c>
      <c r="Y100" s="88">
        <v>1</v>
      </c>
      <c r="Z100" s="88">
        <v>1</v>
      </c>
      <c r="AA100" s="88">
        <v>1</v>
      </c>
      <c r="AB100" s="88">
        <v>1</v>
      </c>
      <c r="AC100" s="88">
        <v>1</v>
      </c>
      <c r="AD100" s="88">
        <v>1</v>
      </c>
      <c r="AE100" s="88">
        <v>1</v>
      </c>
      <c r="AF100" s="88">
        <v>1</v>
      </c>
      <c r="AG100" s="88">
        <v>1</v>
      </c>
      <c r="AH100" s="88">
        <v>1</v>
      </c>
      <c r="AI100" s="88">
        <v>1</v>
      </c>
      <c r="AK100" s="20">
        <f t="shared" si="66"/>
        <v>11181</v>
      </c>
      <c r="AL100" s="20">
        <f t="shared" si="38"/>
        <v>1118</v>
      </c>
      <c r="AM100" s="20">
        <f t="shared" si="39"/>
        <v>1118</v>
      </c>
      <c r="AN100" s="20">
        <f t="shared" si="40"/>
        <v>1118</v>
      </c>
      <c r="AO100" s="20">
        <f t="shared" si="41"/>
        <v>1118</v>
      </c>
      <c r="AP100" s="20">
        <f t="shared" si="42"/>
        <v>1118</v>
      </c>
      <c r="AQ100" s="20">
        <f t="shared" si="43"/>
        <v>1118</v>
      </c>
      <c r="AR100" s="20">
        <f t="shared" si="44"/>
        <v>1118</v>
      </c>
      <c r="AS100" s="20">
        <f t="shared" si="45"/>
        <v>1118</v>
      </c>
      <c r="AT100" s="20">
        <f t="shared" si="46"/>
        <v>1118</v>
      </c>
      <c r="AU100" s="20">
        <f t="shared" si="47"/>
        <v>1118</v>
      </c>
      <c r="AV100" s="20">
        <f t="shared" si="48"/>
        <v>1118</v>
      </c>
      <c r="AW100" s="20">
        <f t="shared" si="49"/>
        <v>1118</v>
      </c>
      <c r="AX100" s="20">
        <f t="shared" si="50"/>
        <v>1118</v>
      </c>
      <c r="AY100" s="20">
        <f t="shared" si="51"/>
        <v>1118</v>
      </c>
      <c r="AZ100" s="20">
        <f t="shared" si="52"/>
        <v>1118</v>
      </c>
      <c r="BA100" s="20">
        <f t="shared" si="53"/>
        <v>1118</v>
      </c>
      <c r="BB100" s="20">
        <f t="shared" si="54"/>
        <v>1118</v>
      </c>
      <c r="BC100" s="20">
        <f t="shared" si="55"/>
        <v>1118</v>
      </c>
      <c r="BD100" s="20">
        <f t="shared" si="56"/>
        <v>1118</v>
      </c>
      <c r="BE100" s="20">
        <f t="shared" si="57"/>
        <v>1118</v>
      </c>
      <c r="BF100" s="20">
        <f t="shared" si="58"/>
        <v>1118</v>
      </c>
      <c r="BG100" s="20">
        <f t="shared" si="59"/>
        <v>1118</v>
      </c>
      <c r="BH100" s="20">
        <f t="shared" si="60"/>
        <v>1118</v>
      </c>
      <c r="BI100" s="20">
        <f t="shared" si="61"/>
        <v>1118</v>
      </c>
      <c r="BJ100" s="18" t="s">
        <v>932</v>
      </c>
      <c r="BK100" s="35" t="s">
        <v>605</v>
      </c>
      <c r="BL100" s="18" t="s">
        <v>606</v>
      </c>
      <c r="BM100" s="41">
        <f t="shared" si="62"/>
        <v>38013</v>
      </c>
      <c r="BN100" s="37">
        <f t="shared" si="67"/>
        <v>33972</v>
      </c>
    </row>
    <row r="101" spans="1:70" ht="34.5" customHeight="1">
      <c r="A101" s="34" t="s">
        <v>605</v>
      </c>
      <c r="B101" s="18" t="s">
        <v>606</v>
      </c>
      <c r="C101" s="60">
        <v>272</v>
      </c>
      <c r="D101" s="29" t="s">
        <v>621</v>
      </c>
      <c r="E101" s="39">
        <v>679.6678561895277</v>
      </c>
      <c r="F101" s="19">
        <f t="shared" ref="F101:F130" si="68">+E101*10%</f>
        <v>67.96678561895277</v>
      </c>
      <c r="G101" s="19">
        <f t="shared" ref="G101:G130" si="69">+F101*19%</f>
        <v>12.913689267601026</v>
      </c>
      <c r="H101" s="19">
        <f t="shared" ref="H101:H130" si="70">+E101+F101+G101</f>
        <v>760.54833107608147</v>
      </c>
      <c r="J101" s="8">
        <f t="shared" si="36"/>
        <v>10</v>
      </c>
      <c r="K101" s="88">
        <v>10</v>
      </c>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K101" s="20">
        <f t="shared" si="66"/>
        <v>7605</v>
      </c>
      <c r="AL101" s="20">
        <f t="shared" si="38"/>
        <v>0</v>
      </c>
      <c r="AM101" s="20">
        <f t="shared" si="39"/>
        <v>0</v>
      </c>
      <c r="AN101" s="20">
        <f t="shared" si="40"/>
        <v>0</v>
      </c>
      <c r="AO101" s="20">
        <f t="shared" si="41"/>
        <v>0</v>
      </c>
      <c r="AP101" s="20">
        <f t="shared" si="42"/>
        <v>0</v>
      </c>
      <c r="AQ101" s="20">
        <f t="shared" si="43"/>
        <v>0</v>
      </c>
      <c r="AR101" s="20">
        <f t="shared" si="44"/>
        <v>0</v>
      </c>
      <c r="AS101" s="20">
        <f t="shared" si="45"/>
        <v>0</v>
      </c>
      <c r="AT101" s="20">
        <f t="shared" si="46"/>
        <v>0</v>
      </c>
      <c r="AU101" s="20">
        <f t="shared" si="47"/>
        <v>0</v>
      </c>
      <c r="AV101" s="20">
        <f t="shared" si="48"/>
        <v>0</v>
      </c>
      <c r="AW101" s="20">
        <f t="shared" si="49"/>
        <v>0</v>
      </c>
      <c r="AX101" s="20">
        <f t="shared" si="50"/>
        <v>0</v>
      </c>
      <c r="AY101" s="20">
        <f t="shared" si="51"/>
        <v>0</v>
      </c>
      <c r="AZ101" s="20">
        <f t="shared" si="52"/>
        <v>0</v>
      </c>
      <c r="BA101" s="20">
        <f t="shared" si="53"/>
        <v>0</v>
      </c>
      <c r="BB101" s="20">
        <f t="shared" si="54"/>
        <v>0</v>
      </c>
      <c r="BC101" s="20">
        <f t="shared" si="55"/>
        <v>0</v>
      </c>
      <c r="BD101" s="20">
        <f t="shared" si="56"/>
        <v>0</v>
      </c>
      <c r="BE101" s="20">
        <f t="shared" si="57"/>
        <v>0</v>
      </c>
      <c r="BF101" s="20">
        <f t="shared" si="58"/>
        <v>0</v>
      </c>
      <c r="BG101" s="20">
        <f t="shared" si="59"/>
        <v>0</v>
      </c>
      <c r="BH101" s="20">
        <f t="shared" si="60"/>
        <v>0</v>
      </c>
      <c r="BI101" s="20">
        <f t="shared" si="61"/>
        <v>0</v>
      </c>
      <c r="BJ101" s="18" t="s">
        <v>932</v>
      </c>
      <c r="BK101" s="35" t="s">
        <v>605</v>
      </c>
      <c r="BL101" s="18" t="s">
        <v>606</v>
      </c>
      <c r="BM101" s="41">
        <f t="shared" si="62"/>
        <v>7605</v>
      </c>
      <c r="BN101" s="37">
        <f t="shared" si="67"/>
        <v>6797</v>
      </c>
    </row>
    <row r="102" spans="1:70" ht="34.5" customHeight="1">
      <c r="A102" s="34" t="s">
        <v>605</v>
      </c>
      <c r="B102" s="18" t="s">
        <v>606</v>
      </c>
      <c r="C102" s="60">
        <v>276</v>
      </c>
      <c r="D102" s="29" t="s">
        <v>622</v>
      </c>
      <c r="E102" s="39">
        <v>1564.3149071028811</v>
      </c>
      <c r="F102" s="19">
        <f t="shared" si="68"/>
        <v>156.43149071028813</v>
      </c>
      <c r="G102" s="19">
        <f t="shared" si="69"/>
        <v>29.721983234954745</v>
      </c>
      <c r="H102" s="19">
        <f t="shared" si="70"/>
        <v>1750.4683810481238</v>
      </c>
      <c r="J102" s="8">
        <f t="shared" si="36"/>
        <v>10</v>
      </c>
      <c r="K102" s="88">
        <v>10</v>
      </c>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K102" s="20">
        <f t="shared" si="66"/>
        <v>17505</v>
      </c>
      <c r="AL102" s="20">
        <f t="shared" si="38"/>
        <v>0</v>
      </c>
      <c r="AM102" s="20">
        <f t="shared" si="39"/>
        <v>0</v>
      </c>
      <c r="AN102" s="20">
        <f t="shared" si="40"/>
        <v>0</v>
      </c>
      <c r="AO102" s="20">
        <f t="shared" si="41"/>
        <v>0</v>
      </c>
      <c r="AP102" s="20">
        <f t="shared" si="42"/>
        <v>0</v>
      </c>
      <c r="AQ102" s="20">
        <f t="shared" si="43"/>
        <v>0</v>
      </c>
      <c r="AR102" s="20">
        <f t="shared" si="44"/>
        <v>0</v>
      </c>
      <c r="AS102" s="20">
        <f t="shared" si="45"/>
        <v>0</v>
      </c>
      <c r="AT102" s="20">
        <f t="shared" si="46"/>
        <v>0</v>
      </c>
      <c r="AU102" s="20">
        <f t="shared" si="47"/>
        <v>0</v>
      </c>
      <c r="AV102" s="20">
        <f t="shared" si="48"/>
        <v>0</v>
      </c>
      <c r="AW102" s="20">
        <f t="shared" si="49"/>
        <v>0</v>
      </c>
      <c r="AX102" s="20">
        <f t="shared" si="50"/>
        <v>0</v>
      </c>
      <c r="AY102" s="20">
        <f t="shared" si="51"/>
        <v>0</v>
      </c>
      <c r="AZ102" s="20">
        <f t="shared" si="52"/>
        <v>0</v>
      </c>
      <c r="BA102" s="20">
        <f t="shared" si="53"/>
        <v>0</v>
      </c>
      <c r="BB102" s="20">
        <f t="shared" si="54"/>
        <v>0</v>
      </c>
      <c r="BC102" s="20">
        <f t="shared" si="55"/>
        <v>0</v>
      </c>
      <c r="BD102" s="20">
        <f t="shared" si="56"/>
        <v>0</v>
      </c>
      <c r="BE102" s="20">
        <f t="shared" si="57"/>
        <v>0</v>
      </c>
      <c r="BF102" s="20">
        <f t="shared" si="58"/>
        <v>0</v>
      </c>
      <c r="BG102" s="20">
        <f t="shared" si="59"/>
        <v>0</v>
      </c>
      <c r="BH102" s="20">
        <f t="shared" si="60"/>
        <v>0</v>
      </c>
      <c r="BI102" s="20">
        <f t="shared" si="61"/>
        <v>0</v>
      </c>
      <c r="BJ102" s="18" t="s">
        <v>932</v>
      </c>
      <c r="BK102" s="35" t="s">
        <v>605</v>
      </c>
      <c r="BL102" s="18" t="s">
        <v>606</v>
      </c>
      <c r="BM102" s="41">
        <f t="shared" si="62"/>
        <v>17505</v>
      </c>
      <c r="BN102" s="37">
        <f t="shared" si="67"/>
        <v>15643</v>
      </c>
    </row>
    <row r="103" spans="1:70" ht="34.5" customHeight="1">
      <c r="A103" s="8" t="s">
        <v>605</v>
      </c>
      <c r="B103" s="21" t="s">
        <v>606</v>
      </c>
      <c r="C103" s="60">
        <v>280</v>
      </c>
      <c r="D103" s="29" t="s">
        <v>623</v>
      </c>
      <c r="E103" s="39">
        <v>2081.3272079650005</v>
      </c>
      <c r="F103" s="19">
        <f t="shared" si="68"/>
        <v>208.13272079650005</v>
      </c>
      <c r="G103" s="19">
        <f t="shared" si="69"/>
        <v>39.545216951335007</v>
      </c>
      <c r="H103" s="19">
        <f t="shared" si="70"/>
        <v>2329.0051457128357</v>
      </c>
      <c r="J103" s="8">
        <f t="shared" si="36"/>
        <v>0</v>
      </c>
      <c r="K103" s="5"/>
      <c r="L103" s="8"/>
      <c r="M103" s="8"/>
      <c r="N103" s="8"/>
      <c r="O103" s="8"/>
      <c r="P103" s="8"/>
      <c r="Q103" s="8"/>
      <c r="R103" s="8"/>
      <c r="S103" s="8"/>
      <c r="T103" s="8"/>
      <c r="U103" s="8"/>
      <c r="V103" s="8"/>
      <c r="W103" s="8"/>
      <c r="X103" s="8"/>
      <c r="Y103" s="8"/>
      <c r="Z103" s="8"/>
      <c r="AA103" s="8"/>
      <c r="AB103" s="8"/>
      <c r="AC103" s="8"/>
      <c r="AD103" s="8"/>
      <c r="AE103" s="8"/>
      <c r="AF103" s="8"/>
      <c r="AG103" s="8"/>
      <c r="AH103" s="8"/>
      <c r="AI103" s="8"/>
      <c r="AK103" s="20">
        <f t="shared" si="66"/>
        <v>0</v>
      </c>
      <c r="AL103" s="20">
        <f t="shared" si="38"/>
        <v>0</v>
      </c>
      <c r="AM103" s="20">
        <f t="shared" si="39"/>
        <v>0</v>
      </c>
      <c r="AN103" s="20">
        <f t="shared" si="40"/>
        <v>0</v>
      </c>
      <c r="AO103" s="20">
        <f t="shared" si="41"/>
        <v>0</v>
      </c>
      <c r="AP103" s="20">
        <f t="shared" si="42"/>
        <v>0</v>
      </c>
      <c r="AQ103" s="20">
        <f t="shared" si="43"/>
        <v>0</v>
      </c>
      <c r="AR103" s="20">
        <f t="shared" si="44"/>
        <v>0</v>
      </c>
      <c r="AS103" s="20">
        <f t="shared" si="45"/>
        <v>0</v>
      </c>
      <c r="AT103" s="20">
        <f t="shared" si="46"/>
        <v>0</v>
      </c>
      <c r="AU103" s="20">
        <f t="shared" si="47"/>
        <v>0</v>
      </c>
      <c r="AV103" s="20">
        <f t="shared" si="48"/>
        <v>0</v>
      </c>
      <c r="AW103" s="20">
        <f t="shared" si="49"/>
        <v>0</v>
      </c>
      <c r="AX103" s="20">
        <f t="shared" si="50"/>
        <v>0</v>
      </c>
      <c r="AY103" s="20">
        <f t="shared" si="51"/>
        <v>0</v>
      </c>
      <c r="AZ103" s="20">
        <f t="shared" si="52"/>
        <v>0</v>
      </c>
      <c r="BA103" s="20">
        <f t="shared" si="53"/>
        <v>0</v>
      </c>
      <c r="BB103" s="20">
        <f t="shared" si="54"/>
        <v>0</v>
      </c>
      <c r="BC103" s="20">
        <f t="shared" si="55"/>
        <v>0</v>
      </c>
      <c r="BD103" s="20">
        <f t="shared" si="56"/>
        <v>0</v>
      </c>
      <c r="BE103" s="20">
        <f t="shared" si="57"/>
        <v>0</v>
      </c>
      <c r="BF103" s="20">
        <f t="shared" si="58"/>
        <v>0</v>
      </c>
      <c r="BG103" s="20">
        <f t="shared" si="59"/>
        <v>0</v>
      </c>
      <c r="BH103" s="20">
        <f t="shared" si="60"/>
        <v>0</v>
      </c>
      <c r="BI103" s="20">
        <f t="shared" si="61"/>
        <v>0</v>
      </c>
      <c r="BJ103" s="21" t="s">
        <v>932</v>
      </c>
      <c r="BK103" s="17" t="s">
        <v>605</v>
      </c>
      <c r="BL103" s="21" t="s">
        <v>606</v>
      </c>
      <c r="BM103" s="41">
        <f t="shared" si="62"/>
        <v>0</v>
      </c>
      <c r="BN103" s="37">
        <f t="shared" si="67"/>
        <v>0</v>
      </c>
    </row>
    <row r="104" spans="1:70" ht="34.5" customHeight="1">
      <c r="A104" s="8" t="s">
        <v>624</v>
      </c>
      <c r="B104" s="36" t="s">
        <v>625</v>
      </c>
      <c r="C104" s="60">
        <v>283</v>
      </c>
      <c r="D104" s="29" t="s">
        <v>626</v>
      </c>
      <c r="E104" s="39">
        <v>10314.831086722479</v>
      </c>
      <c r="F104" s="19">
        <f t="shared" si="68"/>
        <v>1031.4831086722479</v>
      </c>
      <c r="G104" s="19">
        <f t="shared" si="69"/>
        <v>195.98179064772711</v>
      </c>
      <c r="H104" s="19">
        <f t="shared" si="70"/>
        <v>11542.295986042454</v>
      </c>
      <c r="J104" s="8">
        <f t="shared" si="36"/>
        <v>70</v>
      </c>
      <c r="K104" s="88">
        <v>12</v>
      </c>
      <c r="L104" s="88">
        <v>5</v>
      </c>
      <c r="M104" s="88">
        <v>3</v>
      </c>
      <c r="N104" s="88">
        <v>1</v>
      </c>
      <c r="O104" s="88">
        <v>3</v>
      </c>
      <c r="P104" s="88">
        <v>3</v>
      </c>
      <c r="Q104" s="88">
        <v>3</v>
      </c>
      <c r="R104" s="88">
        <v>3</v>
      </c>
      <c r="S104" s="88">
        <v>3</v>
      </c>
      <c r="T104" s="88">
        <v>3</v>
      </c>
      <c r="U104" s="88">
        <v>2</v>
      </c>
      <c r="V104" s="88">
        <v>2</v>
      </c>
      <c r="W104" s="88">
        <v>2</v>
      </c>
      <c r="X104" s="88">
        <v>2</v>
      </c>
      <c r="Y104" s="88">
        <v>2</v>
      </c>
      <c r="Z104" s="88">
        <v>2</v>
      </c>
      <c r="AA104" s="88">
        <v>2</v>
      </c>
      <c r="AB104" s="88">
        <v>3</v>
      </c>
      <c r="AC104" s="88">
        <v>2</v>
      </c>
      <c r="AD104" s="88">
        <v>2</v>
      </c>
      <c r="AE104" s="88">
        <v>2</v>
      </c>
      <c r="AF104" s="88">
        <v>2</v>
      </c>
      <c r="AG104" s="88">
        <v>2</v>
      </c>
      <c r="AH104" s="88">
        <v>2</v>
      </c>
      <c r="AI104" s="88">
        <v>2</v>
      </c>
      <c r="AK104" s="20">
        <f t="shared" si="66"/>
        <v>138508</v>
      </c>
      <c r="AL104" s="20">
        <f t="shared" si="38"/>
        <v>57711</v>
      </c>
      <c r="AM104" s="20">
        <f t="shared" si="39"/>
        <v>34627</v>
      </c>
      <c r="AN104" s="20">
        <f t="shared" si="40"/>
        <v>11542</v>
      </c>
      <c r="AO104" s="20">
        <f t="shared" si="41"/>
        <v>34627</v>
      </c>
      <c r="AP104" s="20">
        <f t="shared" si="42"/>
        <v>34627</v>
      </c>
      <c r="AQ104" s="20">
        <f t="shared" si="43"/>
        <v>34627</v>
      </c>
      <c r="AR104" s="20">
        <f t="shared" si="44"/>
        <v>34627</v>
      </c>
      <c r="AS104" s="20">
        <f t="shared" si="45"/>
        <v>34627</v>
      </c>
      <c r="AT104" s="20">
        <f t="shared" si="46"/>
        <v>34627</v>
      </c>
      <c r="AU104" s="20">
        <f t="shared" si="47"/>
        <v>23085</v>
      </c>
      <c r="AV104" s="20">
        <f t="shared" si="48"/>
        <v>23085</v>
      </c>
      <c r="AW104" s="20">
        <f t="shared" si="49"/>
        <v>23085</v>
      </c>
      <c r="AX104" s="20">
        <f t="shared" si="50"/>
        <v>23085</v>
      </c>
      <c r="AY104" s="20">
        <f t="shared" si="51"/>
        <v>23085</v>
      </c>
      <c r="AZ104" s="20">
        <f t="shared" si="52"/>
        <v>23085</v>
      </c>
      <c r="BA104" s="20">
        <f t="shared" si="53"/>
        <v>23085</v>
      </c>
      <c r="BB104" s="20">
        <f t="shared" si="54"/>
        <v>34627</v>
      </c>
      <c r="BC104" s="20">
        <f t="shared" si="55"/>
        <v>23085</v>
      </c>
      <c r="BD104" s="20">
        <f t="shared" si="56"/>
        <v>23085</v>
      </c>
      <c r="BE104" s="20">
        <f t="shared" si="57"/>
        <v>23085</v>
      </c>
      <c r="BF104" s="20">
        <f t="shared" si="58"/>
        <v>23085</v>
      </c>
      <c r="BG104" s="20">
        <f t="shared" si="59"/>
        <v>23085</v>
      </c>
      <c r="BH104" s="20">
        <f t="shared" si="60"/>
        <v>23085</v>
      </c>
      <c r="BI104" s="20">
        <f t="shared" si="61"/>
        <v>23085</v>
      </c>
      <c r="BJ104" s="36" t="s">
        <v>936</v>
      </c>
      <c r="BK104" s="17" t="s">
        <v>624</v>
      </c>
      <c r="BL104" s="36" t="s">
        <v>625</v>
      </c>
      <c r="BM104" s="41">
        <f t="shared" si="62"/>
        <v>807967</v>
      </c>
      <c r="BN104" s="37">
        <f t="shared" si="67"/>
        <v>722038</v>
      </c>
    </row>
    <row r="105" spans="1:70" ht="34.5" customHeight="1">
      <c r="A105" s="8" t="s">
        <v>624</v>
      </c>
      <c r="B105" s="36" t="s">
        <v>625</v>
      </c>
      <c r="C105" s="60">
        <v>287</v>
      </c>
      <c r="D105" s="29" t="s">
        <v>627</v>
      </c>
      <c r="E105" s="39">
        <v>20130.18098792106</v>
      </c>
      <c r="F105" s="19">
        <f t="shared" si="68"/>
        <v>2013.018098792106</v>
      </c>
      <c r="G105" s="19">
        <f t="shared" si="69"/>
        <v>382.47343877050014</v>
      </c>
      <c r="H105" s="19">
        <f t="shared" si="70"/>
        <v>22525.672525483664</v>
      </c>
      <c r="J105" s="8">
        <f t="shared" si="36"/>
        <v>43</v>
      </c>
      <c r="K105" s="88">
        <v>7</v>
      </c>
      <c r="L105" s="88">
        <v>4</v>
      </c>
      <c r="M105" s="88">
        <v>1</v>
      </c>
      <c r="N105" s="88">
        <v>2</v>
      </c>
      <c r="O105" s="88">
        <v>2</v>
      </c>
      <c r="P105" s="88">
        <v>2</v>
      </c>
      <c r="Q105" s="88">
        <v>2</v>
      </c>
      <c r="R105" s="88">
        <v>2</v>
      </c>
      <c r="S105" s="88">
        <v>2</v>
      </c>
      <c r="T105" s="88">
        <v>2</v>
      </c>
      <c r="U105" s="88">
        <v>2</v>
      </c>
      <c r="V105" s="88">
        <v>1</v>
      </c>
      <c r="W105" s="88">
        <v>1</v>
      </c>
      <c r="X105" s="88">
        <v>1</v>
      </c>
      <c r="Y105" s="88">
        <v>1</v>
      </c>
      <c r="Z105" s="88">
        <v>1</v>
      </c>
      <c r="AA105" s="88">
        <v>1</v>
      </c>
      <c r="AB105" s="88">
        <v>2</v>
      </c>
      <c r="AC105" s="88">
        <v>1</v>
      </c>
      <c r="AD105" s="88">
        <v>1</v>
      </c>
      <c r="AE105" s="88">
        <v>1</v>
      </c>
      <c r="AF105" s="88">
        <v>1</v>
      </c>
      <c r="AG105" s="88">
        <v>1</v>
      </c>
      <c r="AH105" s="88">
        <v>1</v>
      </c>
      <c r="AI105" s="88">
        <v>1</v>
      </c>
      <c r="AK105" s="20">
        <f t="shared" si="66"/>
        <v>157680</v>
      </c>
      <c r="AL105" s="20">
        <f t="shared" si="38"/>
        <v>90103</v>
      </c>
      <c r="AM105" s="20">
        <f t="shared" si="39"/>
        <v>22526</v>
      </c>
      <c r="AN105" s="20">
        <f t="shared" si="40"/>
        <v>45051</v>
      </c>
      <c r="AO105" s="20">
        <f t="shared" si="41"/>
        <v>45051</v>
      </c>
      <c r="AP105" s="20">
        <f t="shared" si="42"/>
        <v>45051</v>
      </c>
      <c r="AQ105" s="20">
        <f t="shared" si="43"/>
        <v>45051</v>
      </c>
      <c r="AR105" s="20">
        <f t="shared" si="44"/>
        <v>45051</v>
      </c>
      <c r="AS105" s="20">
        <f t="shared" si="45"/>
        <v>45051</v>
      </c>
      <c r="AT105" s="20">
        <f t="shared" si="46"/>
        <v>45051</v>
      </c>
      <c r="AU105" s="20">
        <f t="shared" si="47"/>
        <v>45051</v>
      </c>
      <c r="AV105" s="20">
        <f t="shared" si="48"/>
        <v>22526</v>
      </c>
      <c r="AW105" s="20">
        <f t="shared" si="49"/>
        <v>22526</v>
      </c>
      <c r="AX105" s="20">
        <f t="shared" si="50"/>
        <v>22526</v>
      </c>
      <c r="AY105" s="20">
        <f t="shared" si="51"/>
        <v>22526</v>
      </c>
      <c r="AZ105" s="20">
        <f t="shared" si="52"/>
        <v>22526</v>
      </c>
      <c r="BA105" s="20">
        <f t="shared" si="53"/>
        <v>22526</v>
      </c>
      <c r="BB105" s="20">
        <f t="shared" si="54"/>
        <v>45051</v>
      </c>
      <c r="BC105" s="20">
        <f t="shared" si="55"/>
        <v>22526</v>
      </c>
      <c r="BD105" s="20">
        <f t="shared" si="56"/>
        <v>22526</v>
      </c>
      <c r="BE105" s="20">
        <f t="shared" si="57"/>
        <v>22526</v>
      </c>
      <c r="BF105" s="20">
        <f t="shared" si="58"/>
        <v>22526</v>
      </c>
      <c r="BG105" s="20">
        <f t="shared" si="59"/>
        <v>22526</v>
      </c>
      <c r="BH105" s="20">
        <f t="shared" si="60"/>
        <v>22526</v>
      </c>
      <c r="BI105" s="20">
        <f t="shared" si="61"/>
        <v>22526</v>
      </c>
      <c r="BJ105" s="36" t="s">
        <v>936</v>
      </c>
      <c r="BK105" s="17" t="s">
        <v>624</v>
      </c>
      <c r="BL105" s="36" t="s">
        <v>625</v>
      </c>
      <c r="BM105" s="41">
        <f t="shared" si="62"/>
        <v>968606</v>
      </c>
      <c r="BN105" s="37">
        <f t="shared" si="67"/>
        <v>865598</v>
      </c>
    </row>
    <row r="106" spans="1:70" ht="34.5" customHeight="1">
      <c r="A106" s="8" t="s">
        <v>624</v>
      </c>
      <c r="B106" s="36" t="s">
        <v>625</v>
      </c>
      <c r="C106" s="60">
        <v>291</v>
      </c>
      <c r="D106" s="29" t="s">
        <v>628</v>
      </c>
      <c r="E106" s="39">
        <v>4520.226928183557</v>
      </c>
      <c r="F106" s="19">
        <f t="shared" si="68"/>
        <v>452.02269281835572</v>
      </c>
      <c r="G106" s="19">
        <f t="shared" si="69"/>
        <v>85.884311635487592</v>
      </c>
      <c r="H106" s="19">
        <f t="shared" si="70"/>
        <v>5058.1339326374</v>
      </c>
      <c r="J106" s="8">
        <f t="shared" si="36"/>
        <v>37</v>
      </c>
      <c r="K106" s="88">
        <v>12</v>
      </c>
      <c r="L106" s="88">
        <v>2</v>
      </c>
      <c r="M106" s="88">
        <v>1</v>
      </c>
      <c r="N106" s="88">
        <v>1</v>
      </c>
      <c r="O106" s="88">
        <v>1</v>
      </c>
      <c r="P106" s="88">
        <v>1</v>
      </c>
      <c r="Q106" s="88">
        <v>1</v>
      </c>
      <c r="R106" s="88">
        <v>1</v>
      </c>
      <c r="S106" s="88">
        <v>1</v>
      </c>
      <c r="T106" s="88">
        <v>1</v>
      </c>
      <c r="U106" s="88">
        <v>1</v>
      </c>
      <c r="V106" s="88">
        <v>1</v>
      </c>
      <c r="W106" s="88">
        <v>1</v>
      </c>
      <c r="X106" s="88">
        <v>1</v>
      </c>
      <c r="Y106" s="88">
        <v>1</v>
      </c>
      <c r="Z106" s="88">
        <v>1</v>
      </c>
      <c r="AA106" s="88">
        <v>1</v>
      </c>
      <c r="AB106" s="88">
        <v>1</v>
      </c>
      <c r="AC106" s="88">
        <v>1</v>
      </c>
      <c r="AD106" s="88">
        <v>1</v>
      </c>
      <c r="AE106" s="88">
        <v>1</v>
      </c>
      <c r="AF106" s="88">
        <v>1</v>
      </c>
      <c r="AG106" s="88">
        <v>1</v>
      </c>
      <c r="AH106" s="88">
        <v>1</v>
      </c>
      <c r="AI106" s="88">
        <v>1</v>
      </c>
      <c r="AK106" s="20">
        <f t="shared" si="66"/>
        <v>60698</v>
      </c>
      <c r="AL106" s="20">
        <f t="shared" si="38"/>
        <v>10116</v>
      </c>
      <c r="AM106" s="20">
        <f t="shared" si="39"/>
        <v>5058</v>
      </c>
      <c r="AN106" s="20">
        <f t="shared" si="40"/>
        <v>5058</v>
      </c>
      <c r="AO106" s="20">
        <f t="shared" si="41"/>
        <v>5058</v>
      </c>
      <c r="AP106" s="20">
        <f t="shared" si="42"/>
        <v>5058</v>
      </c>
      <c r="AQ106" s="20">
        <f t="shared" si="43"/>
        <v>5058</v>
      </c>
      <c r="AR106" s="20">
        <f t="shared" si="44"/>
        <v>5058</v>
      </c>
      <c r="AS106" s="20">
        <f t="shared" si="45"/>
        <v>5058</v>
      </c>
      <c r="AT106" s="20">
        <f t="shared" si="46"/>
        <v>5058</v>
      </c>
      <c r="AU106" s="20">
        <f t="shared" si="47"/>
        <v>5058</v>
      </c>
      <c r="AV106" s="20">
        <f t="shared" si="48"/>
        <v>5058</v>
      </c>
      <c r="AW106" s="20">
        <f t="shared" si="49"/>
        <v>5058</v>
      </c>
      <c r="AX106" s="20">
        <f t="shared" si="50"/>
        <v>5058</v>
      </c>
      <c r="AY106" s="20">
        <f t="shared" si="51"/>
        <v>5058</v>
      </c>
      <c r="AZ106" s="20">
        <f t="shared" si="52"/>
        <v>5058</v>
      </c>
      <c r="BA106" s="20">
        <f t="shared" si="53"/>
        <v>5058</v>
      </c>
      <c r="BB106" s="20">
        <f t="shared" si="54"/>
        <v>5058</v>
      </c>
      <c r="BC106" s="20">
        <f t="shared" si="55"/>
        <v>5058</v>
      </c>
      <c r="BD106" s="20">
        <f t="shared" si="56"/>
        <v>5058</v>
      </c>
      <c r="BE106" s="20">
        <f t="shared" si="57"/>
        <v>5058</v>
      </c>
      <c r="BF106" s="20">
        <f t="shared" si="58"/>
        <v>5058</v>
      </c>
      <c r="BG106" s="20">
        <f t="shared" si="59"/>
        <v>5058</v>
      </c>
      <c r="BH106" s="20">
        <f t="shared" si="60"/>
        <v>5058</v>
      </c>
      <c r="BI106" s="20">
        <f t="shared" si="61"/>
        <v>5058</v>
      </c>
      <c r="BJ106" s="36" t="s">
        <v>936</v>
      </c>
      <c r="BK106" s="17" t="s">
        <v>624</v>
      </c>
      <c r="BL106" s="36" t="s">
        <v>625</v>
      </c>
      <c r="BM106" s="41">
        <f t="shared" si="62"/>
        <v>187148</v>
      </c>
      <c r="BN106" s="37">
        <f t="shared" si="67"/>
        <v>167248</v>
      </c>
    </row>
    <row r="107" spans="1:70" ht="34.5" customHeight="1">
      <c r="A107" s="8" t="s">
        <v>624</v>
      </c>
      <c r="B107" s="36" t="s">
        <v>625</v>
      </c>
      <c r="C107" s="60">
        <v>297</v>
      </c>
      <c r="D107" s="29" t="s">
        <v>629</v>
      </c>
      <c r="E107" s="39">
        <v>7473.0269169556732</v>
      </c>
      <c r="F107" s="19">
        <f t="shared" si="68"/>
        <v>747.30269169556732</v>
      </c>
      <c r="G107" s="19">
        <f t="shared" si="69"/>
        <v>141.98751142215778</v>
      </c>
      <c r="H107" s="19">
        <f t="shared" si="70"/>
        <v>8362.3171200733977</v>
      </c>
      <c r="J107" s="8">
        <f t="shared" si="36"/>
        <v>8</v>
      </c>
      <c r="K107" s="88">
        <v>3</v>
      </c>
      <c r="L107" s="88">
        <v>2</v>
      </c>
      <c r="M107" s="88">
        <v>1</v>
      </c>
      <c r="N107" s="88"/>
      <c r="O107" s="88"/>
      <c r="P107" s="88"/>
      <c r="Q107" s="88"/>
      <c r="R107" s="88"/>
      <c r="S107" s="88"/>
      <c r="T107" s="88"/>
      <c r="U107" s="88"/>
      <c r="V107" s="88"/>
      <c r="W107" s="88"/>
      <c r="X107" s="88"/>
      <c r="Y107" s="88"/>
      <c r="Z107" s="88"/>
      <c r="AA107" s="88"/>
      <c r="AB107" s="88">
        <v>1</v>
      </c>
      <c r="AC107" s="88"/>
      <c r="AD107" s="88">
        <v>1</v>
      </c>
      <c r="AE107" s="88"/>
      <c r="AF107" s="88"/>
      <c r="AG107" s="88"/>
      <c r="AH107" s="88"/>
      <c r="AI107" s="88"/>
      <c r="AK107" s="20">
        <f t="shared" si="66"/>
        <v>25087</v>
      </c>
      <c r="AL107" s="20">
        <f t="shared" si="38"/>
        <v>16725</v>
      </c>
      <c r="AM107" s="20">
        <f t="shared" si="39"/>
        <v>8362</v>
      </c>
      <c r="AN107" s="20">
        <f t="shared" si="40"/>
        <v>0</v>
      </c>
      <c r="AO107" s="20">
        <f t="shared" si="41"/>
        <v>0</v>
      </c>
      <c r="AP107" s="20">
        <f t="shared" si="42"/>
        <v>0</v>
      </c>
      <c r="AQ107" s="20">
        <f t="shared" si="43"/>
        <v>0</v>
      </c>
      <c r="AR107" s="20">
        <f t="shared" si="44"/>
        <v>0</v>
      </c>
      <c r="AS107" s="20">
        <f t="shared" si="45"/>
        <v>0</v>
      </c>
      <c r="AT107" s="20">
        <f t="shared" si="46"/>
        <v>0</v>
      </c>
      <c r="AU107" s="20">
        <f t="shared" si="47"/>
        <v>0</v>
      </c>
      <c r="AV107" s="20">
        <f t="shared" si="48"/>
        <v>0</v>
      </c>
      <c r="AW107" s="20">
        <f t="shared" si="49"/>
        <v>0</v>
      </c>
      <c r="AX107" s="20">
        <f t="shared" si="50"/>
        <v>0</v>
      </c>
      <c r="AY107" s="20">
        <f t="shared" si="51"/>
        <v>0</v>
      </c>
      <c r="AZ107" s="20">
        <f t="shared" si="52"/>
        <v>0</v>
      </c>
      <c r="BA107" s="20">
        <f t="shared" si="53"/>
        <v>0</v>
      </c>
      <c r="BB107" s="20">
        <f t="shared" si="54"/>
        <v>8362</v>
      </c>
      <c r="BC107" s="20">
        <f t="shared" si="55"/>
        <v>0</v>
      </c>
      <c r="BD107" s="20">
        <f t="shared" si="56"/>
        <v>8362</v>
      </c>
      <c r="BE107" s="20">
        <f t="shared" si="57"/>
        <v>0</v>
      </c>
      <c r="BF107" s="20">
        <f t="shared" si="58"/>
        <v>0</v>
      </c>
      <c r="BG107" s="20">
        <f t="shared" si="59"/>
        <v>0</v>
      </c>
      <c r="BH107" s="20">
        <f t="shared" si="60"/>
        <v>0</v>
      </c>
      <c r="BI107" s="20">
        <f t="shared" si="61"/>
        <v>0</v>
      </c>
      <c r="BJ107" s="36" t="s">
        <v>936</v>
      </c>
      <c r="BK107" s="17" t="s">
        <v>624</v>
      </c>
      <c r="BL107" s="36" t="s">
        <v>625</v>
      </c>
      <c r="BM107" s="41">
        <f t="shared" si="62"/>
        <v>66898</v>
      </c>
      <c r="BN107" s="37">
        <f t="shared" si="67"/>
        <v>59784</v>
      </c>
    </row>
    <row r="108" spans="1:70" ht="34.5" customHeight="1">
      <c r="A108" s="8" t="s">
        <v>624</v>
      </c>
      <c r="B108" s="36" t="s">
        <v>625</v>
      </c>
      <c r="C108" s="60">
        <v>301</v>
      </c>
      <c r="D108" s="29" t="s">
        <v>630</v>
      </c>
      <c r="E108" s="39">
        <v>2974.2730117011806</v>
      </c>
      <c r="F108" s="19">
        <f t="shared" si="68"/>
        <v>297.42730117011808</v>
      </c>
      <c r="G108" s="19">
        <f t="shared" si="69"/>
        <v>56.511187222322434</v>
      </c>
      <c r="H108" s="19">
        <f t="shared" si="70"/>
        <v>3328.211500093621</v>
      </c>
      <c r="J108" s="8">
        <f t="shared" si="36"/>
        <v>2</v>
      </c>
      <c r="K108" s="88">
        <v>2</v>
      </c>
      <c r="L108" s="88"/>
      <c r="M108" s="88"/>
      <c r="N108" s="88"/>
      <c r="O108" s="88"/>
      <c r="P108" s="88"/>
      <c r="Q108" s="88"/>
      <c r="R108" s="88"/>
      <c r="S108" s="88"/>
      <c r="T108" s="88"/>
      <c r="U108" s="88"/>
      <c r="V108" s="88"/>
      <c r="W108" s="88"/>
      <c r="X108" s="88"/>
      <c r="Y108" s="88"/>
      <c r="Z108" s="88"/>
      <c r="AA108" s="88"/>
      <c r="AB108" s="88"/>
      <c r="AC108" s="88"/>
      <c r="AD108" s="88"/>
      <c r="AE108" s="88"/>
      <c r="AF108" s="88"/>
      <c r="AG108" s="88"/>
      <c r="AH108" s="88"/>
      <c r="AI108" s="88"/>
      <c r="AK108" s="20">
        <f t="shared" si="66"/>
        <v>6656</v>
      </c>
      <c r="AL108" s="20">
        <f t="shared" si="38"/>
        <v>0</v>
      </c>
      <c r="AM108" s="20">
        <f t="shared" si="39"/>
        <v>0</v>
      </c>
      <c r="AN108" s="20">
        <f t="shared" si="40"/>
        <v>0</v>
      </c>
      <c r="AO108" s="20">
        <f t="shared" si="41"/>
        <v>0</v>
      </c>
      <c r="AP108" s="20">
        <f t="shared" si="42"/>
        <v>0</v>
      </c>
      <c r="AQ108" s="20">
        <f t="shared" si="43"/>
        <v>0</v>
      </c>
      <c r="AR108" s="20">
        <f t="shared" si="44"/>
        <v>0</v>
      </c>
      <c r="AS108" s="20">
        <f t="shared" si="45"/>
        <v>0</v>
      </c>
      <c r="AT108" s="20">
        <f t="shared" si="46"/>
        <v>0</v>
      </c>
      <c r="AU108" s="20">
        <f t="shared" si="47"/>
        <v>0</v>
      </c>
      <c r="AV108" s="20">
        <f t="shared" si="48"/>
        <v>0</v>
      </c>
      <c r="AW108" s="20">
        <f t="shared" si="49"/>
        <v>0</v>
      </c>
      <c r="AX108" s="20">
        <f t="shared" si="50"/>
        <v>0</v>
      </c>
      <c r="AY108" s="20">
        <f t="shared" si="51"/>
        <v>0</v>
      </c>
      <c r="AZ108" s="20">
        <f t="shared" si="52"/>
        <v>0</v>
      </c>
      <c r="BA108" s="20">
        <f t="shared" si="53"/>
        <v>0</v>
      </c>
      <c r="BB108" s="20">
        <f t="shared" si="54"/>
        <v>0</v>
      </c>
      <c r="BC108" s="20">
        <f t="shared" si="55"/>
        <v>0</v>
      </c>
      <c r="BD108" s="20">
        <f t="shared" si="56"/>
        <v>0</v>
      </c>
      <c r="BE108" s="20">
        <f t="shared" si="57"/>
        <v>0</v>
      </c>
      <c r="BF108" s="20">
        <f t="shared" si="58"/>
        <v>0</v>
      </c>
      <c r="BG108" s="20">
        <f t="shared" si="59"/>
        <v>0</v>
      </c>
      <c r="BH108" s="20">
        <f t="shared" si="60"/>
        <v>0</v>
      </c>
      <c r="BI108" s="20">
        <f t="shared" si="61"/>
        <v>0</v>
      </c>
      <c r="BJ108" s="36" t="s">
        <v>936</v>
      </c>
      <c r="BK108" s="17" t="s">
        <v>624</v>
      </c>
      <c r="BL108" s="36" t="s">
        <v>625</v>
      </c>
      <c r="BM108" s="41">
        <f t="shared" si="62"/>
        <v>6656</v>
      </c>
      <c r="BN108" s="37">
        <f t="shared" si="67"/>
        <v>5949</v>
      </c>
    </row>
    <row r="109" spans="1:70" ht="34.5" customHeight="1">
      <c r="A109" s="8" t="s">
        <v>624</v>
      </c>
      <c r="B109" s="36" t="s">
        <v>625</v>
      </c>
      <c r="C109" s="60">
        <v>303</v>
      </c>
      <c r="D109" s="29" t="s">
        <v>631</v>
      </c>
      <c r="E109" s="39">
        <v>8334.437459965111</v>
      </c>
      <c r="F109" s="19">
        <f t="shared" si="68"/>
        <v>833.4437459965111</v>
      </c>
      <c r="G109" s="19">
        <f t="shared" si="69"/>
        <v>158.35431173933711</v>
      </c>
      <c r="H109" s="19">
        <f t="shared" si="70"/>
        <v>9326.2355177009576</v>
      </c>
      <c r="J109" s="8">
        <f t="shared" si="36"/>
        <v>1</v>
      </c>
      <c r="K109" s="88">
        <v>1</v>
      </c>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K109" s="20">
        <f t="shared" si="66"/>
        <v>9326</v>
      </c>
      <c r="AL109" s="20">
        <f t="shared" si="38"/>
        <v>0</v>
      </c>
      <c r="AM109" s="20">
        <f t="shared" si="39"/>
        <v>0</v>
      </c>
      <c r="AN109" s="20">
        <f t="shared" si="40"/>
        <v>0</v>
      </c>
      <c r="AO109" s="20">
        <f t="shared" si="41"/>
        <v>0</v>
      </c>
      <c r="AP109" s="20">
        <f t="shared" si="42"/>
        <v>0</v>
      </c>
      <c r="AQ109" s="20">
        <f t="shared" si="43"/>
        <v>0</v>
      </c>
      <c r="AR109" s="20">
        <f t="shared" si="44"/>
        <v>0</v>
      </c>
      <c r="AS109" s="20">
        <f t="shared" si="45"/>
        <v>0</v>
      </c>
      <c r="AT109" s="20">
        <f t="shared" si="46"/>
        <v>0</v>
      </c>
      <c r="AU109" s="20">
        <f t="shared" si="47"/>
        <v>0</v>
      </c>
      <c r="AV109" s="20">
        <f t="shared" si="48"/>
        <v>0</v>
      </c>
      <c r="AW109" s="20">
        <f t="shared" si="49"/>
        <v>0</v>
      </c>
      <c r="AX109" s="20">
        <f t="shared" si="50"/>
        <v>0</v>
      </c>
      <c r="AY109" s="20">
        <f t="shared" si="51"/>
        <v>0</v>
      </c>
      <c r="AZ109" s="20">
        <f t="shared" si="52"/>
        <v>0</v>
      </c>
      <c r="BA109" s="20">
        <f t="shared" si="53"/>
        <v>0</v>
      </c>
      <c r="BB109" s="20">
        <f t="shared" si="54"/>
        <v>0</v>
      </c>
      <c r="BC109" s="20">
        <f t="shared" si="55"/>
        <v>0</v>
      </c>
      <c r="BD109" s="20">
        <f t="shared" si="56"/>
        <v>0</v>
      </c>
      <c r="BE109" s="20">
        <f t="shared" si="57"/>
        <v>0</v>
      </c>
      <c r="BF109" s="20">
        <f t="shared" si="58"/>
        <v>0</v>
      </c>
      <c r="BG109" s="20">
        <f t="shared" si="59"/>
        <v>0</v>
      </c>
      <c r="BH109" s="20">
        <f t="shared" si="60"/>
        <v>0</v>
      </c>
      <c r="BI109" s="20">
        <f t="shared" si="61"/>
        <v>0</v>
      </c>
      <c r="BJ109" s="36" t="s">
        <v>936</v>
      </c>
      <c r="BK109" s="17" t="s">
        <v>624</v>
      </c>
      <c r="BL109" s="36" t="s">
        <v>625</v>
      </c>
      <c r="BM109" s="41">
        <f t="shared" si="62"/>
        <v>9326</v>
      </c>
      <c r="BN109" s="37">
        <f t="shared" si="67"/>
        <v>8334</v>
      </c>
    </row>
    <row r="110" spans="1:70" ht="34.5" customHeight="1">
      <c r="A110" s="34" t="s">
        <v>605</v>
      </c>
      <c r="B110" s="18" t="s">
        <v>606</v>
      </c>
      <c r="C110" s="60">
        <v>338</v>
      </c>
      <c r="D110" s="29" t="s">
        <v>632</v>
      </c>
      <c r="E110" s="39">
        <v>15480.5</v>
      </c>
      <c r="F110" s="19">
        <f t="shared" si="68"/>
        <v>1548.0500000000002</v>
      </c>
      <c r="G110" s="19">
        <f t="shared" si="69"/>
        <v>294.12950000000006</v>
      </c>
      <c r="H110" s="19">
        <f t="shared" si="70"/>
        <v>17322.679499999998</v>
      </c>
      <c r="J110" s="8">
        <f t="shared" si="36"/>
        <v>0</v>
      </c>
      <c r="K110" s="5"/>
      <c r="L110" s="8"/>
      <c r="M110" s="8"/>
      <c r="N110" s="8"/>
      <c r="O110" s="8"/>
      <c r="P110" s="8"/>
      <c r="Q110" s="8"/>
      <c r="R110" s="8"/>
      <c r="S110" s="8"/>
      <c r="T110" s="8"/>
      <c r="U110" s="8"/>
      <c r="V110" s="8"/>
      <c r="W110" s="8"/>
      <c r="X110" s="8"/>
      <c r="Y110" s="8"/>
      <c r="Z110" s="8"/>
      <c r="AA110" s="8"/>
      <c r="AB110" s="8"/>
      <c r="AC110" s="8"/>
      <c r="AD110" s="8"/>
      <c r="AE110" s="8"/>
      <c r="AF110" s="8"/>
      <c r="AG110" s="8"/>
      <c r="AH110" s="8"/>
      <c r="AI110" s="8"/>
      <c r="AK110" s="20">
        <f t="shared" si="66"/>
        <v>0</v>
      </c>
      <c r="AL110" s="20">
        <f t="shared" si="38"/>
        <v>0</v>
      </c>
      <c r="AM110" s="20">
        <f t="shared" si="39"/>
        <v>0</v>
      </c>
      <c r="AN110" s="20">
        <f t="shared" si="40"/>
        <v>0</v>
      </c>
      <c r="AO110" s="20">
        <f t="shared" si="41"/>
        <v>0</v>
      </c>
      <c r="AP110" s="20">
        <f t="shared" si="42"/>
        <v>0</v>
      </c>
      <c r="AQ110" s="20">
        <f t="shared" si="43"/>
        <v>0</v>
      </c>
      <c r="AR110" s="20">
        <f t="shared" si="44"/>
        <v>0</v>
      </c>
      <c r="AS110" s="20">
        <f t="shared" si="45"/>
        <v>0</v>
      </c>
      <c r="AT110" s="20">
        <f t="shared" si="46"/>
        <v>0</v>
      </c>
      <c r="AU110" s="20">
        <f t="shared" si="47"/>
        <v>0</v>
      </c>
      <c r="AV110" s="20">
        <f t="shared" si="48"/>
        <v>0</v>
      </c>
      <c r="AW110" s="20">
        <f t="shared" si="49"/>
        <v>0</v>
      </c>
      <c r="AX110" s="20">
        <f t="shared" si="50"/>
        <v>0</v>
      </c>
      <c r="AY110" s="20">
        <f t="shared" si="51"/>
        <v>0</v>
      </c>
      <c r="AZ110" s="20">
        <f t="shared" si="52"/>
        <v>0</v>
      </c>
      <c r="BA110" s="20">
        <f t="shared" si="53"/>
        <v>0</v>
      </c>
      <c r="BB110" s="20">
        <f t="shared" si="54"/>
        <v>0</v>
      </c>
      <c r="BC110" s="20">
        <f t="shared" si="55"/>
        <v>0</v>
      </c>
      <c r="BD110" s="20">
        <f t="shared" si="56"/>
        <v>0</v>
      </c>
      <c r="BE110" s="20">
        <f t="shared" si="57"/>
        <v>0</v>
      </c>
      <c r="BF110" s="20">
        <f t="shared" si="58"/>
        <v>0</v>
      </c>
      <c r="BG110" s="20">
        <f t="shared" si="59"/>
        <v>0</v>
      </c>
      <c r="BH110" s="20">
        <f t="shared" si="60"/>
        <v>0</v>
      </c>
      <c r="BI110" s="20">
        <f t="shared" si="61"/>
        <v>0</v>
      </c>
      <c r="BJ110" s="18" t="s">
        <v>932</v>
      </c>
      <c r="BK110" s="35" t="s">
        <v>605</v>
      </c>
      <c r="BL110" s="18" t="s">
        <v>606</v>
      </c>
      <c r="BM110" s="41">
        <f t="shared" si="62"/>
        <v>0</v>
      </c>
      <c r="BN110" s="37">
        <f t="shared" si="67"/>
        <v>0</v>
      </c>
    </row>
    <row r="111" spans="1:70" ht="34.5" customHeight="1">
      <c r="A111" s="34" t="s">
        <v>605</v>
      </c>
      <c r="B111" s="18" t="s">
        <v>606</v>
      </c>
      <c r="C111" s="60">
        <v>339</v>
      </c>
      <c r="D111" s="29" t="s">
        <v>633</v>
      </c>
      <c r="E111" s="39">
        <v>14638.17</v>
      </c>
      <c r="F111" s="19">
        <f t="shared" si="68"/>
        <v>1463.817</v>
      </c>
      <c r="G111" s="19">
        <f t="shared" si="69"/>
        <v>278.12522999999999</v>
      </c>
      <c r="H111" s="19">
        <f t="shared" si="70"/>
        <v>16380.112230000001</v>
      </c>
      <c r="J111" s="8">
        <f t="shared" si="36"/>
        <v>0</v>
      </c>
      <c r="K111" s="5"/>
      <c r="L111" s="8"/>
      <c r="M111" s="8"/>
      <c r="N111" s="8"/>
      <c r="O111" s="8"/>
      <c r="P111" s="8"/>
      <c r="Q111" s="8"/>
      <c r="R111" s="8"/>
      <c r="S111" s="8"/>
      <c r="T111" s="8"/>
      <c r="U111" s="8"/>
      <c r="V111" s="8"/>
      <c r="W111" s="8"/>
      <c r="X111" s="8"/>
      <c r="Y111" s="8"/>
      <c r="Z111" s="8"/>
      <c r="AA111" s="8"/>
      <c r="AB111" s="8"/>
      <c r="AC111" s="8"/>
      <c r="AD111" s="8"/>
      <c r="AE111" s="8"/>
      <c r="AF111" s="8"/>
      <c r="AG111" s="8"/>
      <c r="AH111" s="8"/>
      <c r="AI111" s="8"/>
      <c r="AK111" s="20">
        <f t="shared" si="66"/>
        <v>0</v>
      </c>
      <c r="AL111" s="20">
        <f t="shared" si="38"/>
        <v>0</v>
      </c>
      <c r="AM111" s="20">
        <f t="shared" si="39"/>
        <v>0</v>
      </c>
      <c r="AN111" s="20">
        <f t="shared" si="40"/>
        <v>0</v>
      </c>
      <c r="AO111" s="20">
        <f t="shared" si="41"/>
        <v>0</v>
      </c>
      <c r="AP111" s="20">
        <f t="shared" si="42"/>
        <v>0</v>
      </c>
      <c r="AQ111" s="20">
        <f t="shared" si="43"/>
        <v>0</v>
      </c>
      <c r="AR111" s="20">
        <f t="shared" si="44"/>
        <v>0</v>
      </c>
      <c r="AS111" s="20">
        <f t="shared" si="45"/>
        <v>0</v>
      </c>
      <c r="AT111" s="20">
        <f t="shared" si="46"/>
        <v>0</v>
      </c>
      <c r="AU111" s="20">
        <f t="shared" si="47"/>
        <v>0</v>
      </c>
      <c r="AV111" s="20">
        <f t="shared" si="48"/>
        <v>0</v>
      </c>
      <c r="AW111" s="20">
        <f t="shared" si="49"/>
        <v>0</v>
      </c>
      <c r="AX111" s="20">
        <f t="shared" si="50"/>
        <v>0</v>
      </c>
      <c r="AY111" s="20">
        <f t="shared" si="51"/>
        <v>0</v>
      </c>
      <c r="AZ111" s="20">
        <f t="shared" si="52"/>
        <v>0</v>
      </c>
      <c r="BA111" s="20">
        <f t="shared" si="53"/>
        <v>0</v>
      </c>
      <c r="BB111" s="20">
        <f t="shared" si="54"/>
        <v>0</v>
      </c>
      <c r="BC111" s="20">
        <f t="shared" si="55"/>
        <v>0</v>
      </c>
      <c r="BD111" s="20">
        <f t="shared" si="56"/>
        <v>0</v>
      </c>
      <c r="BE111" s="20">
        <f t="shared" si="57"/>
        <v>0</v>
      </c>
      <c r="BF111" s="20">
        <f t="shared" si="58"/>
        <v>0</v>
      </c>
      <c r="BG111" s="20">
        <f t="shared" si="59"/>
        <v>0</v>
      </c>
      <c r="BH111" s="20">
        <f t="shared" si="60"/>
        <v>0</v>
      </c>
      <c r="BI111" s="20">
        <f t="shared" si="61"/>
        <v>0</v>
      </c>
      <c r="BJ111" s="18" t="s">
        <v>932</v>
      </c>
      <c r="BK111" s="35" t="s">
        <v>605</v>
      </c>
      <c r="BL111" s="18" t="s">
        <v>606</v>
      </c>
      <c r="BM111" s="41">
        <f t="shared" si="62"/>
        <v>0</v>
      </c>
      <c r="BN111" s="37">
        <f t="shared" si="67"/>
        <v>0</v>
      </c>
    </row>
    <row r="112" spans="1:70" ht="34.5" customHeight="1">
      <c r="A112" s="34" t="s">
        <v>605</v>
      </c>
      <c r="B112" s="18" t="s">
        <v>606</v>
      </c>
      <c r="C112" s="60">
        <v>340</v>
      </c>
      <c r="D112" s="29" t="s">
        <v>634</v>
      </c>
      <c r="E112" s="39">
        <v>30112.03</v>
      </c>
      <c r="F112" s="19">
        <f t="shared" si="68"/>
        <v>3011.203</v>
      </c>
      <c r="G112" s="19">
        <f t="shared" si="69"/>
        <v>572.12856999999997</v>
      </c>
      <c r="H112" s="19">
        <f t="shared" si="70"/>
        <v>33695.361570000001</v>
      </c>
      <c r="J112" s="8">
        <f t="shared" si="36"/>
        <v>0</v>
      </c>
      <c r="K112" s="5"/>
      <c r="L112" s="8"/>
      <c r="M112" s="8"/>
      <c r="N112" s="8"/>
      <c r="O112" s="8"/>
      <c r="P112" s="8"/>
      <c r="Q112" s="8"/>
      <c r="R112" s="8"/>
      <c r="S112" s="8"/>
      <c r="T112" s="8"/>
      <c r="U112" s="8"/>
      <c r="V112" s="8"/>
      <c r="W112" s="8"/>
      <c r="X112" s="8"/>
      <c r="Y112" s="8"/>
      <c r="Z112" s="8"/>
      <c r="AA112" s="8"/>
      <c r="AB112" s="8"/>
      <c r="AC112" s="8"/>
      <c r="AD112" s="8"/>
      <c r="AE112" s="8"/>
      <c r="AF112" s="8"/>
      <c r="AG112" s="8"/>
      <c r="AH112" s="8"/>
      <c r="AI112" s="8"/>
      <c r="AK112" s="20">
        <f t="shared" si="66"/>
        <v>0</v>
      </c>
      <c r="AL112" s="20">
        <f t="shared" si="38"/>
        <v>0</v>
      </c>
      <c r="AM112" s="20">
        <f t="shared" si="39"/>
        <v>0</v>
      </c>
      <c r="AN112" s="20">
        <f t="shared" si="40"/>
        <v>0</v>
      </c>
      <c r="AO112" s="20">
        <f t="shared" si="41"/>
        <v>0</v>
      </c>
      <c r="AP112" s="20">
        <f t="shared" si="42"/>
        <v>0</v>
      </c>
      <c r="AQ112" s="20">
        <f t="shared" si="43"/>
        <v>0</v>
      </c>
      <c r="AR112" s="20">
        <f t="shared" si="44"/>
        <v>0</v>
      </c>
      <c r="AS112" s="20">
        <f t="shared" si="45"/>
        <v>0</v>
      </c>
      <c r="AT112" s="20">
        <f t="shared" si="46"/>
        <v>0</v>
      </c>
      <c r="AU112" s="20">
        <f t="shared" si="47"/>
        <v>0</v>
      </c>
      <c r="AV112" s="20">
        <f t="shared" si="48"/>
        <v>0</v>
      </c>
      <c r="AW112" s="20">
        <f t="shared" si="49"/>
        <v>0</v>
      </c>
      <c r="AX112" s="20">
        <f t="shared" si="50"/>
        <v>0</v>
      </c>
      <c r="AY112" s="20">
        <f t="shared" si="51"/>
        <v>0</v>
      </c>
      <c r="AZ112" s="20">
        <f t="shared" si="52"/>
        <v>0</v>
      </c>
      <c r="BA112" s="20">
        <f t="shared" si="53"/>
        <v>0</v>
      </c>
      <c r="BB112" s="20">
        <f t="shared" si="54"/>
        <v>0</v>
      </c>
      <c r="BC112" s="20">
        <f t="shared" si="55"/>
        <v>0</v>
      </c>
      <c r="BD112" s="20">
        <f t="shared" si="56"/>
        <v>0</v>
      </c>
      <c r="BE112" s="20">
        <f t="shared" si="57"/>
        <v>0</v>
      </c>
      <c r="BF112" s="20">
        <f t="shared" si="58"/>
        <v>0</v>
      </c>
      <c r="BG112" s="20">
        <f t="shared" si="59"/>
        <v>0</v>
      </c>
      <c r="BH112" s="20">
        <f t="shared" si="60"/>
        <v>0</v>
      </c>
      <c r="BI112" s="20">
        <f t="shared" si="61"/>
        <v>0</v>
      </c>
      <c r="BJ112" s="18" t="s">
        <v>932</v>
      </c>
      <c r="BK112" s="35" t="s">
        <v>605</v>
      </c>
      <c r="BL112" s="18" t="s">
        <v>606</v>
      </c>
      <c r="BM112" s="41">
        <f t="shared" si="62"/>
        <v>0</v>
      </c>
      <c r="BN112" s="37">
        <f t="shared" si="67"/>
        <v>0</v>
      </c>
    </row>
    <row r="113" spans="1:66" ht="34.5" customHeight="1">
      <c r="A113" s="34" t="s">
        <v>605</v>
      </c>
      <c r="B113" s="18" t="s">
        <v>606</v>
      </c>
      <c r="C113" s="60">
        <v>349</v>
      </c>
      <c r="D113" s="29" t="s">
        <v>635</v>
      </c>
      <c r="E113" s="39">
        <v>888.79642732476691</v>
      </c>
      <c r="F113" s="19">
        <f t="shared" si="68"/>
        <v>88.879642732476697</v>
      </c>
      <c r="G113" s="19">
        <f t="shared" si="69"/>
        <v>16.887132119170573</v>
      </c>
      <c r="H113" s="19">
        <f t="shared" si="70"/>
        <v>994.56320217641417</v>
      </c>
      <c r="J113" s="8">
        <f t="shared" si="36"/>
        <v>0</v>
      </c>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K113" s="20">
        <f t="shared" si="66"/>
        <v>0</v>
      </c>
      <c r="AL113" s="20">
        <f t="shared" si="38"/>
        <v>0</v>
      </c>
      <c r="AM113" s="20">
        <f t="shared" si="39"/>
        <v>0</v>
      </c>
      <c r="AN113" s="20">
        <f t="shared" si="40"/>
        <v>0</v>
      </c>
      <c r="AO113" s="20">
        <f t="shared" si="41"/>
        <v>0</v>
      </c>
      <c r="AP113" s="20">
        <f t="shared" si="42"/>
        <v>0</v>
      </c>
      <c r="AQ113" s="20">
        <f t="shared" si="43"/>
        <v>0</v>
      </c>
      <c r="AR113" s="20">
        <f t="shared" si="44"/>
        <v>0</v>
      </c>
      <c r="AS113" s="20">
        <f t="shared" si="45"/>
        <v>0</v>
      </c>
      <c r="AT113" s="20">
        <f t="shared" si="46"/>
        <v>0</v>
      </c>
      <c r="AU113" s="20">
        <f t="shared" si="47"/>
        <v>0</v>
      </c>
      <c r="AV113" s="20">
        <f t="shared" si="48"/>
        <v>0</v>
      </c>
      <c r="AW113" s="20">
        <f t="shared" si="49"/>
        <v>0</v>
      </c>
      <c r="AX113" s="20">
        <f t="shared" si="50"/>
        <v>0</v>
      </c>
      <c r="AY113" s="20">
        <f t="shared" si="51"/>
        <v>0</v>
      </c>
      <c r="AZ113" s="20">
        <f t="shared" si="52"/>
        <v>0</v>
      </c>
      <c r="BA113" s="20">
        <f t="shared" si="53"/>
        <v>0</v>
      </c>
      <c r="BB113" s="20">
        <f t="shared" si="54"/>
        <v>0</v>
      </c>
      <c r="BC113" s="20">
        <f t="shared" si="55"/>
        <v>0</v>
      </c>
      <c r="BD113" s="20">
        <f t="shared" si="56"/>
        <v>0</v>
      </c>
      <c r="BE113" s="20">
        <f t="shared" si="57"/>
        <v>0</v>
      </c>
      <c r="BF113" s="20">
        <f t="shared" si="58"/>
        <v>0</v>
      </c>
      <c r="BG113" s="20">
        <f t="shared" si="59"/>
        <v>0</v>
      </c>
      <c r="BH113" s="20">
        <f t="shared" si="60"/>
        <v>0</v>
      </c>
      <c r="BI113" s="20">
        <f t="shared" si="61"/>
        <v>0</v>
      </c>
      <c r="BJ113" s="18" t="s">
        <v>932</v>
      </c>
      <c r="BK113" s="35" t="s">
        <v>605</v>
      </c>
      <c r="BL113" s="18" t="s">
        <v>606</v>
      </c>
      <c r="BM113" s="41">
        <f t="shared" si="62"/>
        <v>0</v>
      </c>
      <c r="BN113" s="37">
        <f t="shared" si="67"/>
        <v>0</v>
      </c>
    </row>
    <row r="114" spans="1:66" ht="34.5" customHeight="1">
      <c r="A114" s="34" t="s">
        <v>605</v>
      </c>
      <c r="B114" s="18" t="s">
        <v>606</v>
      </c>
      <c r="C114" s="60">
        <v>351</v>
      </c>
      <c r="D114" s="29" t="s">
        <v>636</v>
      </c>
      <c r="E114" s="39">
        <v>3910.3723301160612</v>
      </c>
      <c r="F114" s="19">
        <f t="shared" si="68"/>
        <v>391.03723301160613</v>
      </c>
      <c r="G114" s="19">
        <f t="shared" si="69"/>
        <v>74.297074272205165</v>
      </c>
      <c r="H114" s="19">
        <f t="shared" si="70"/>
        <v>4375.7066373998732</v>
      </c>
      <c r="J114" s="8">
        <f t="shared" si="36"/>
        <v>0</v>
      </c>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K114" s="20">
        <f t="shared" si="66"/>
        <v>0</v>
      </c>
      <c r="AL114" s="20">
        <f t="shared" si="38"/>
        <v>0</v>
      </c>
      <c r="AM114" s="20">
        <f t="shared" si="39"/>
        <v>0</v>
      </c>
      <c r="AN114" s="20">
        <f t="shared" si="40"/>
        <v>0</v>
      </c>
      <c r="AO114" s="20">
        <f t="shared" si="41"/>
        <v>0</v>
      </c>
      <c r="AP114" s="20">
        <f t="shared" si="42"/>
        <v>0</v>
      </c>
      <c r="AQ114" s="20">
        <f t="shared" si="43"/>
        <v>0</v>
      </c>
      <c r="AR114" s="20">
        <f t="shared" si="44"/>
        <v>0</v>
      </c>
      <c r="AS114" s="20">
        <f t="shared" si="45"/>
        <v>0</v>
      </c>
      <c r="AT114" s="20">
        <f t="shared" si="46"/>
        <v>0</v>
      </c>
      <c r="AU114" s="20">
        <f t="shared" si="47"/>
        <v>0</v>
      </c>
      <c r="AV114" s="20">
        <f t="shared" si="48"/>
        <v>0</v>
      </c>
      <c r="AW114" s="20">
        <f t="shared" si="49"/>
        <v>0</v>
      </c>
      <c r="AX114" s="20">
        <f t="shared" si="50"/>
        <v>0</v>
      </c>
      <c r="AY114" s="20">
        <f t="shared" si="51"/>
        <v>0</v>
      </c>
      <c r="AZ114" s="20">
        <f t="shared" si="52"/>
        <v>0</v>
      </c>
      <c r="BA114" s="20">
        <f t="shared" si="53"/>
        <v>0</v>
      </c>
      <c r="BB114" s="20">
        <f t="shared" si="54"/>
        <v>0</v>
      </c>
      <c r="BC114" s="20">
        <f t="shared" si="55"/>
        <v>0</v>
      </c>
      <c r="BD114" s="20">
        <f t="shared" si="56"/>
        <v>0</v>
      </c>
      <c r="BE114" s="20">
        <f t="shared" si="57"/>
        <v>0</v>
      </c>
      <c r="BF114" s="20">
        <f t="shared" si="58"/>
        <v>0</v>
      </c>
      <c r="BG114" s="20">
        <f t="shared" si="59"/>
        <v>0</v>
      </c>
      <c r="BH114" s="20">
        <f t="shared" si="60"/>
        <v>0</v>
      </c>
      <c r="BI114" s="20">
        <f t="shared" si="61"/>
        <v>0</v>
      </c>
      <c r="BJ114" s="18" t="s">
        <v>932</v>
      </c>
      <c r="BK114" s="35" t="s">
        <v>605</v>
      </c>
      <c r="BL114" s="18" t="s">
        <v>606</v>
      </c>
      <c r="BM114" s="41">
        <f t="shared" si="62"/>
        <v>0</v>
      </c>
      <c r="BN114" s="37">
        <f t="shared" si="67"/>
        <v>0</v>
      </c>
    </row>
    <row r="115" spans="1:66" ht="34.5" customHeight="1">
      <c r="A115" s="34" t="s">
        <v>605</v>
      </c>
      <c r="B115" s="18" t="s">
        <v>606</v>
      </c>
      <c r="C115" s="60">
        <v>354</v>
      </c>
      <c r="D115" s="29" t="s">
        <v>637</v>
      </c>
      <c r="E115" s="39">
        <v>3432.3641675212289</v>
      </c>
      <c r="F115" s="19">
        <f t="shared" si="68"/>
        <v>343.23641675212292</v>
      </c>
      <c r="G115" s="19">
        <f t="shared" si="69"/>
        <v>65.214919182903358</v>
      </c>
      <c r="H115" s="19">
        <f t="shared" si="70"/>
        <v>3840.8155034562551</v>
      </c>
      <c r="J115" s="8">
        <f t="shared" si="36"/>
        <v>0</v>
      </c>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K115" s="20">
        <f t="shared" si="66"/>
        <v>0</v>
      </c>
      <c r="AL115" s="20">
        <f t="shared" si="38"/>
        <v>0</v>
      </c>
      <c r="AM115" s="20">
        <f t="shared" si="39"/>
        <v>0</v>
      </c>
      <c r="AN115" s="20">
        <f t="shared" si="40"/>
        <v>0</v>
      </c>
      <c r="AO115" s="20">
        <f t="shared" si="41"/>
        <v>0</v>
      </c>
      <c r="AP115" s="20">
        <f t="shared" si="42"/>
        <v>0</v>
      </c>
      <c r="AQ115" s="20">
        <f t="shared" si="43"/>
        <v>0</v>
      </c>
      <c r="AR115" s="20">
        <f t="shared" si="44"/>
        <v>0</v>
      </c>
      <c r="AS115" s="20">
        <f t="shared" si="45"/>
        <v>0</v>
      </c>
      <c r="AT115" s="20">
        <f t="shared" si="46"/>
        <v>0</v>
      </c>
      <c r="AU115" s="20">
        <f t="shared" si="47"/>
        <v>0</v>
      </c>
      <c r="AV115" s="20">
        <f t="shared" si="48"/>
        <v>0</v>
      </c>
      <c r="AW115" s="20">
        <f t="shared" si="49"/>
        <v>0</v>
      </c>
      <c r="AX115" s="20">
        <f t="shared" si="50"/>
        <v>0</v>
      </c>
      <c r="AY115" s="20">
        <f t="shared" si="51"/>
        <v>0</v>
      </c>
      <c r="AZ115" s="20">
        <f t="shared" si="52"/>
        <v>0</v>
      </c>
      <c r="BA115" s="20">
        <f t="shared" si="53"/>
        <v>0</v>
      </c>
      <c r="BB115" s="20">
        <f t="shared" si="54"/>
        <v>0</v>
      </c>
      <c r="BC115" s="20">
        <f t="shared" si="55"/>
        <v>0</v>
      </c>
      <c r="BD115" s="20">
        <f t="shared" si="56"/>
        <v>0</v>
      </c>
      <c r="BE115" s="20">
        <f t="shared" si="57"/>
        <v>0</v>
      </c>
      <c r="BF115" s="20">
        <f t="shared" si="58"/>
        <v>0</v>
      </c>
      <c r="BG115" s="20">
        <f t="shared" si="59"/>
        <v>0</v>
      </c>
      <c r="BH115" s="20">
        <f t="shared" si="60"/>
        <v>0</v>
      </c>
      <c r="BI115" s="20">
        <f t="shared" si="61"/>
        <v>0</v>
      </c>
      <c r="BJ115" s="18" t="s">
        <v>932</v>
      </c>
      <c r="BK115" s="35" t="s">
        <v>605</v>
      </c>
      <c r="BL115" s="18" t="s">
        <v>606</v>
      </c>
      <c r="BM115" s="41">
        <f t="shared" si="62"/>
        <v>0</v>
      </c>
      <c r="BN115" s="37">
        <f t="shared" si="67"/>
        <v>0</v>
      </c>
    </row>
    <row r="116" spans="1:66" ht="34.5" customHeight="1">
      <c r="A116" s="34" t="s">
        <v>605</v>
      </c>
      <c r="B116" s="18" t="s">
        <v>606</v>
      </c>
      <c r="C116" s="60">
        <v>357</v>
      </c>
      <c r="D116" s="29" t="s">
        <v>638</v>
      </c>
      <c r="E116" s="39">
        <v>2346.0574230131801</v>
      </c>
      <c r="F116" s="19">
        <f t="shared" si="68"/>
        <v>234.60574230131803</v>
      </c>
      <c r="G116" s="19">
        <f t="shared" si="69"/>
        <v>44.575091037250424</v>
      </c>
      <c r="H116" s="19">
        <f t="shared" si="70"/>
        <v>2625.2382563517485</v>
      </c>
      <c r="J116" s="8">
        <f t="shared" si="36"/>
        <v>0</v>
      </c>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K116" s="20">
        <f t="shared" si="66"/>
        <v>0</v>
      </c>
      <c r="AL116" s="20">
        <f t="shared" si="38"/>
        <v>0</v>
      </c>
      <c r="AM116" s="20">
        <f t="shared" si="39"/>
        <v>0</v>
      </c>
      <c r="AN116" s="20">
        <f t="shared" si="40"/>
        <v>0</v>
      </c>
      <c r="AO116" s="20">
        <f t="shared" si="41"/>
        <v>0</v>
      </c>
      <c r="AP116" s="20">
        <f t="shared" si="42"/>
        <v>0</v>
      </c>
      <c r="AQ116" s="20">
        <f t="shared" si="43"/>
        <v>0</v>
      </c>
      <c r="AR116" s="20">
        <f t="shared" si="44"/>
        <v>0</v>
      </c>
      <c r="AS116" s="20">
        <f t="shared" si="45"/>
        <v>0</v>
      </c>
      <c r="AT116" s="20">
        <f t="shared" si="46"/>
        <v>0</v>
      </c>
      <c r="AU116" s="20">
        <f t="shared" si="47"/>
        <v>0</v>
      </c>
      <c r="AV116" s="20">
        <f t="shared" si="48"/>
        <v>0</v>
      </c>
      <c r="AW116" s="20">
        <f t="shared" si="49"/>
        <v>0</v>
      </c>
      <c r="AX116" s="20">
        <f t="shared" si="50"/>
        <v>0</v>
      </c>
      <c r="AY116" s="20">
        <f t="shared" si="51"/>
        <v>0</v>
      </c>
      <c r="AZ116" s="20">
        <f t="shared" si="52"/>
        <v>0</v>
      </c>
      <c r="BA116" s="20">
        <f t="shared" si="53"/>
        <v>0</v>
      </c>
      <c r="BB116" s="20">
        <f t="shared" si="54"/>
        <v>0</v>
      </c>
      <c r="BC116" s="20">
        <f t="shared" si="55"/>
        <v>0</v>
      </c>
      <c r="BD116" s="20">
        <f t="shared" si="56"/>
        <v>0</v>
      </c>
      <c r="BE116" s="20">
        <f t="shared" si="57"/>
        <v>0</v>
      </c>
      <c r="BF116" s="20">
        <f t="shared" si="58"/>
        <v>0</v>
      </c>
      <c r="BG116" s="20">
        <f t="shared" si="59"/>
        <v>0</v>
      </c>
      <c r="BH116" s="20">
        <f t="shared" si="60"/>
        <v>0</v>
      </c>
      <c r="BI116" s="20">
        <f t="shared" si="61"/>
        <v>0</v>
      </c>
      <c r="BJ116" s="18" t="s">
        <v>932</v>
      </c>
      <c r="BK116" s="35" t="s">
        <v>605</v>
      </c>
      <c r="BL116" s="18" t="s">
        <v>606</v>
      </c>
      <c r="BM116" s="41">
        <f t="shared" si="62"/>
        <v>0</v>
      </c>
      <c r="BN116" s="37">
        <f t="shared" si="67"/>
        <v>0</v>
      </c>
    </row>
    <row r="117" spans="1:66" ht="34.5" customHeight="1">
      <c r="A117" s="34" t="s">
        <v>605</v>
      </c>
      <c r="B117" s="18" t="s">
        <v>606</v>
      </c>
      <c r="C117" s="60">
        <v>360</v>
      </c>
      <c r="D117" s="29" t="s">
        <v>639</v>
      </c>
      <c r="E117" s="39">
        <v>4680.4965920744025</v>
      </c>
      <c r="F117" s="19">
        <f t="shared" si="68"/>
        <v>468.0496592074403</v>
      </c>
      <c r="G117" s="19">
        <f t="shared" si="69"/>
        <v>88.929435249413658</v>
      </c>
      <c r="H117" s="19">
        <f t="shared" si="70"/>
        <v>5237.4756865312565</v>
      </c>
      <c r="J117" s="8">
        <f t="shared" si="36"/>
        <v>0</v>
      </c>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K117" s="20">
        <f t="shared" si="66"/>
        <v>0</v>
      </c>
      <c r="AL117" s="20">
        <f t="shared" si="38"/>
        <v>0</v>
      </c>
      <c r="AM117" s="20">
        <f t="shared" si="39"/>
        <v>0</v>
      </c>
      <c r="AN117" s="20">
        <f t="shared" si="40"/>
        <v>0</v>
      </c>
      <c r="AO117" s="20">
        <f t="shared" si="41"/>
        <v>0</v>
      </c>
      <c r="AP117" s="20">
        <f t="shared" si="42"/>
        <v>0</v>
      </c>
      <c r="AQ117" s="20">
        <f t="shared" si="43"/>
        <v>0</v>
      </c>
      <c r="AR117" s="20">
        <f t="shared" si="44"/>
        <v>0</v>
      </c>
      <c r="AS117" s="20">
        <f t="shared" si="45"/>
        <v>0</v>
      </c>
      <c r="AT117" s="20">
        <f t="shared" si="46"/>
        <v>0</v>
      </c>
      <c r="AU117" s="20">
        <f t="shared" si="47"/>
        <v>0</v>
      </c>
      <c r="AV117" s="20">
        <f t="shared" si="48"/>
        <v>0</v>
      </c>
      <c r="AW117" s="20">
        <f t="shared" si="49"/>
        <v>0</v>
      </c>
      <c r="AX117" s="20">
        <f t="shared" si="50"/>
        <v>0</v>
      </c>
      <c r="AY117" s="20">
        <f t="shared" si="51"/>
        <v>0</v>
      </c>
      <c r="AZ117" s="20">
        <f t="shared" si="52"/>
        <v>0</v>
      </c>
      <c r="BA117" s="20">
        <f t="shared" si="53"/>
        <v>0</v>
      </c>
      <c r="BB117" s="20">
        <f t="shared" si="54"/>
        <v>0</v>
      </c>
      <c r="BC117" s="20">
        <f t="shared" si="55"/>
        <v>0</v>
      </c>
      <c r="BD117" s="20">
        <f t="shared" si="56"/>
        <v>0</v>
      </c>
      <c r="BE117" s="20">
        <f t="shared" si="57"/>
        <v>0</v>
      </c>
      <c r="BF117" s="20">
        <f t="shared" si="58"/>
        <v>0</v>
      </c>
      <c r="BG117" s="20">
        <f t="shared" si="59"/>
        <v>0</v>
      </c>
      <c r="BH117" s="20">
        <f t="shared" si="60"/>
        <v>0</v>
      </c>
      <c r="BI117" s="20">
        <f t="shared" si="61"/>
        <v>0</v>
      </c>
      <c r="BJ117" s="18" t="s">
        <v>932</v>
      </c>
      <c r="BK117" s="35" t="s">
        <v>605</v>
      </c>
      <c r="BL117" s="18" t="s">
        <v>606</v>
      </c>
      <c r="BM117" s="41">
        <f t="shared" si="62"/>
        <v>0</v>
      </c>
      <c r="BN117" s="37">
        <f t="shared" si="67"/>
        <v>0</v>
      </c>
    </row>
    <row r="118" spans="1:66" ht="34.5" customHeight="1">
      <c r="A118" s="34" t="s">
        <v>605</v>
      </c>
      <c r="B118" s="18" t="s">
        <v>606</v>
      </c>
      <c r="C118" s="60">
        <v>365</v>
      </c>
      <c r="D118" s="29" t="s">
        <v>640</v>
      </c>
      <c r="E118" s="39">
        <v>18055.596516624606</v>
      </c>
      <c r="F118" s="19">
        <f t="shared" si="68"/>
        <v>1805.5596516624607</v>
      </c>
      <c r="G118" s="19">
        <f t="shared" si="69"/>
        <v>343.05633381586756</v>
      </c>
      <c r="H118" s="19">
        <f t="shared" si="70"/>
        <v>20204.212502102935</v>
      </c>
      <c r="J118" s="8">
        <f t="shared" si="36"/>
        <v>4</v>
      </c>
      <c r="K118" s="88">
        <v>2</v>
      </c>
      <c r="L118" s="88"/>
      <c r="M118" s="88"/>
      <c r="N118" s="88">
        <v>1</v>
      </c>
      <c r="O118" s="88"/>
      <c r="P118" s="88"/>
      <c r="Q118" s="88"/>
      <c r="R118" s="88"/>
      <c r="S118" s="88"/>
      <c r="T118" s="88"/>
      <c r="U118" s="88"/>
      <c r="V118" s="88">
        <v>1</v>
      </c>
      <c r="W118" s="88"/>
      <c r="X118" s="88"/>
      <c r="Y118" s="88"/>
      <c r="Z118" s="88"/>
      <c r="AA118" s="88"/>
      <c r="AB118" s="88"/>
      <c r="AC118" s="88"/>
      <c r="AD118" s="88"/>
      <c r="AE118" s="88"/>
      <c r="AF118" s="88"/>
      <c r="AG118" s="88"/>
      <c r="AH118" s="88"/>
      <c r="AI118" s="88"/>
      <c r="AK118" s="20">
        <f t="shared" si="66"/>
        <v>40408</v>
      </c>
      <c r="AL118" s="20">
        <f t="shared" si="38"/>
        <v>0</v>
      </c>
      <c r="AM118" s="20">
        <f t="shared" si="39"/>
        <v>0</v>
      </c>
      <c r="AN118" s="20">
        <f t="shared" si="40"/>
        <v>20204</v>
      </c>
      <c r="AO118" s="20">
        <f t="shared" si="41"/>
        <v>0</v>
      </c>
      <c r="AP118" s="20">
        <f t="shared" si="42"/>
        <v>0</v>
      </c>
      <c r="AQ118" s="20">
        <f t="shared" si="43"/>
        <v>0</v>
      </c>
      <c r="AR118" s="20">
        <f t="shared" si="44"/>
        <v>0</v>
      </c>
      <c r="AS118" s="20">
        <f t="shared" si="45"/>
        <v>0</v>
      </c>
      <c r="AT118" s="20">
        <f t="shared" si="46"/>
        <v>0</v>
      </c>
      <c r="AU118" s="20">
        <f t="shared" si="47"/>
        <v>0</v>
      </c>
      <c r="AV118" s="20">
        <f t="shared" si="48"/>
        <v>20204</v>
      </c>
      <c r="AW118" s="20">
        <f t="shared" si="49"/>
        <v>0</v>
      </c>
      <c r="AX118" s="20">
        <f t="shared" si="50"/>
        <v>0</v>
      </c>
      <c r="AY118" s="20">
        <f t="shared" si="51"/>
        <v>0</v>
      </c>
      <c r="AZ118" s="20">
        <f t="shared" si="52"/>
        <v>0</v>
      </c>
      <c r="BA118" s="20">
        <f t="shared" si="53"/>
        <v>0</v>
      </c>
      <c r="BB118" s="20">
        <f t="shared" si="54"/>
        <v>0</v>
      </c>
      <c r="BC118" s="20">
        <f t="shared" si="55"/>
        <v>0</v>
      </c>
      <c r="BD118" s="20">
        <f t="shared" si="56"/>
        <v>0</v>
      </c>
      <c r="BE118" s="20">
        <f t="shared" si="57"/>
        <v>0</v>
      </c>
      <c r="BF118" s="20">
        <f t="shared" si="58"/>
        <v>0</v>
      </c>
      <c r="BG118" s="20">
        <f t="shared" si="59"/>
        <v>0</v>
      </c>
      <c r="BH118" s="20">
        <f t="shared" si="60"/>
        <v>0</v>
      </c>
      <c r="BI118" s="20">
        <f t="shared" si="61"/>
        <v>0</v>
      </c>
      <c r="BJ118" s="18" t="s">
        <v>932</v>
      </c>
      <c r="BK118" s="35" t="s">
        <v>605</v>
      </c>
      <c r="BL118" s="18" t="s">
        <v>606</v>
      </c>
      <c r="BM118" s="41">
        <f t="shared" si="62"/>
        <v>80816</v>
      </c>
      <c r="BN118" s="37">
        <f t="shared" si="67"/>
        <v>72222</v>
      </c>
    </row>
    <row r="119" spans="1:66" ht="34.5" customHeight="1">
      <c r="A119" s="34" t="s">
        <v>605</v>
      </c>
      <c r="B119" s="18" t="s">
        <v>606</v>
      </c>
      <c r="C119" s="60">
        <v>367</v>
      </c>
      <c r="D119" s="29" t="s">
        <v>641</v>
      </c>
      <c r="E119" s="39">
        <v>20196.311674477962</v>
      </c>
      <c r="F119" s="19">
        <f t="shared" si="68"/>
        <v>2019.6311674477963</v>
      </c>
      <c r="G119" s="19">
        <f t="shared" si="69"/>
        <v>383.7299218150813</v>
      </c>
      <c r="H119" s="19">
        <f t="shared" si="70"/>
        <v>22599.672763740837</v>
      </c>
      <c r="J119" s="8">
        <f t="shared" si="36"/>
        <v>58</v>
      </c>
      <c r="K119" s="88">
        <v>18</v>
      </c>
      <c r="L119" s="88">
        <v>6</v>
      </c>
      <c r="M119" s="88">
        <v>1</v>
      </c>
      <c r="N119" s="88"/>
      <c r="O119" s="88">
        <v>2</v>
      </c>
      <c r="P119" s="88">
        <v>2</v>
      </c>
      <c r="Q119" s="88">
        <v>2</v>
      </c>
      <c r="R119" s="88">
        <v>2</v>
      </c>
      <c r="S119" s="88">
        <v>2</v>
      </c>
      <c r="T119" s="88">
        <v>4</v>
      </c>
      <c r="U119" s="88">
        <v>2</v>
      </c>
      <c r="V119" s="88"/>
      <c r="W119" s="88">
        <v>1</v>
      </c>
      <c r="X119" s="88">
        <v>2</v>
      </c>
      <c r="Y119" s="88">
        <v>1</v>
      </c>
      <c r="Z119" s="88">
        <v>2</v>
      </c>
      <c r="AA119" s="88">
        <v>1</v>
      </c>
      <c r="AB119" s="88">
        <v>2</v>
      </c>
      <c r="AC119" s="88">
        <v>1</v>
      </c>
      <c r="AD119" s="88">
        <v>1</v>
      </c>
      <c r="AE119" s="88">
        <v>1</v>
      </c>
      <c r="AF119" s="88">
        <v>1</v>
      </c>
      <c r="AG119" s="88">
        <v>1</v>
      </c>
      <c r="AH119" s="88">
        <v>1</v>
      </c>
      <c r="AI119" s="88">
        <v>2</v>
      </c>
      <c r="AK119" s="20">
        <f t="shared" si="66"/>
        <v>406794</v>
      </c>
      <c r="AL119" s="20">
        <f t="shared" si="38"/>
        <v>135598</v>
      </c>
      <c r="AM119" s="20">
        <f t="shared" si="39"/>
        <v>22600</v>
      </c>
      <c r="AN119" s="20">
        <f t="shared" si="40"/>
        <v>0</v>
      </c>
      <c r="AO119" s="20">
        <f t="shared" si="41"/>
        <v>45199</v>
      </c>
      <c r="AP119" s="20">
        <f t="shared" si="42"/>
        <v>45199</v>
      </c>
      <c r="AQ119" s="20">
        <f t="shared" si="43"/>
        <v>45199</v>
      </c>
      <c r="AR119" s="20">
        <f t="shared" si="44"/>
        <v>45199</v>
      </c>
      <c r="AS119" s="20">
        <f t="shared" si="45"/>
        <v>45199</v>
      </c>
      <c r="AT119" s="20">
        <f t="shared" si="46"/>
        <v>90399</v>
      </c>
      <c r="AU119" s="20">
        <f t="shared" si="47"/>
        <v>45199</v>
      </c>
      <c r="AV119" s="20">
        <f t="shared" si="48"/>
        <v>0</v>
      </c>
      <c r="AW119" s="20">
        <f t="shared" si="49"/>
        <v>22600</v>
      </c>
      <c r="AX119" s="20">
        <f t="shared" si="50"/>
        <v>45199</v>
      </c>
      <c r="AY119" s="20">
        <f t="shared" si="51"/>
        <v>22600</v>
      </c>
      <c r="AZ119" s="20">
        <f t="shared" si="52"/>
        <v>45199</v>
      </c>
      <c r="BA119" s="20">
        <f t="shared" si="53"/>
        <v>22600</v>
      </c>
      <c r="BB119" s="20">
        <f t="shared" si="54"/>
        <v>45199</v>
      </c>
      <c r="BC119" s="20">
        <f t="shared" si="55"/>
        <v>22600</v>
      </c>
      <c r="BD119" s="20">
        <f t="shared" si="56"/>
        <v>22600</v>
      </c>
      <c r="BE119" s="20">
        <f t="shared" si="57"/>
        <v>22600</v>
      </c>
      <c r="BF119" s="20">
        <f t="shared" si="58"/>
        <v>22600</v>
      </c>
      <c r="BG119" s="20">
        <f t="shared" si="59"/>
        <v>22600</v>
      </c>
      <c r="BH119" s="20">
        <f t="shared" si="60"/>
        <v>22600</v>
      </c>
      <c r="BI119" s="20">
        <f t="shared" si="61"/>
        <v>45199</v>
      </c>
      <c r="BJ119" s="18" t="s">
        <v>932</v>
      </c>
      <c r="BK119" s="35" t="s">
        <v>605</v>
      </c>
      <c r="BL119" s="18" t="s">
        <v>606</v>
      </c>
      <c r="BM119" s="41">
        <f t="shared" si="62"/>
        <v>1310781</v>
      </c>
      <c r="BN119" s="37">
        <f t="shared" si="67"/>
        <v>1171386</v>
      </c>
    </row>
    <row r="120" spans="1:66" ht="34.5" customHeight="1">
      <c r="A120" s="34" t="s">
        <v>605</v>
      </c>
      <c r="B120" s="18" t="s">
        <v>606</v>
      </c>
      <c r="C120" s="60">
        <v>372</v>
      </c>
      <c r="D120" s="29" t="s">
        <v>642</v>
      </c>
      <c r="E120" s="39">
        <v>20942.421420455248</v>
      </c>
      <c r="F120" s="19">
        <f t="shared" si="68"/>
        <v>2094.2421420455248</v>
      </c>
      <c r="G120" s="19">
        <f t="shared" si="69"/>
        <v>397.90600698864972</v>
      </c>
      <c r="H120" s="19">
        <f t="shared" si="70"/>
        <v>23434.569569489424</v>
      </c>
      <c r="J120" s="8">
        <f t="shared" si="36"/>
        <v>77</v>
      </c>
      <c r="K120" s="88">
        <v>17</v>
      </c>
      <c r="L120" s="88">
        <v>4</v>
      </c>
      <c r="M120" s="88">
        <v>5</v>
      </c>
      <c r="N120" s="88">
        <v>2</v>
      </c>
      <c r="O120" s="88">
        <v>8</v>
      </c>
      <c r="P120" s="88">
        <v>3</v>
      </c>
      <c r="Q120" s="88">
        <v>3</v>
      </c>
      <c r="R120" s="88">
        <v>3</v>
      </c>
      <c r="S120" s="88">
        <v>3</v>
      </c>
      <c r="T120" s="88">
        <v>4</v>
      </c>
      <c r="U120" s="88">
        <v>3</v>
      </c>
      <c r="V120" s="88">
        <v>2</v>
      </c>
      <c r="W120" s="88">
        <v>2</v>
      </c>
      <c r="X120" s="88">
        <v>1</v>
      </c>
      <c r="Y120" s="88">
        <v>1</v>
      </c>
      <c r="Z120" s="88">
        <v>1</v>
      </c>
      <c r="AA120" s="88">
        <v>2</v>
      </c>
      <c r="AB120" s="88">
        <v>2</v>
      </c>
      <c r="AC120" s="88">
        <v>1</v>
      </c>
      <c r="AD120" s="88">
        <v>2</v>
      </c>
      <c r="AE120" s="88">
        <v>1</v>
      </c>
      <c r="AF120" s="88">
        <v>2</v>
      </c>
      <c r="AG120" s="88">
        <v>2</v>
      </c>
      <c r="AH120" s="88">
        <v>1</v>
      </c>
      <c r="AI120" s="88">
        <v>2</v>
      </c>
      <c r="AK120" s="20">
        <f t="shared" si="66"/>
        <v>398388</v>
      </c>
      <c r="AL120" s="20">
        <f t="shared" si="38"/>
        <v>93738</v>
      </c>
      <c r="AM120" s="20">
        <f t="shared" si="39"/>
        <v>117173</v>
      </c>
      <c r="AN120" s="20">
        <f t="shared" si="40"/>
        <v>46869</v>
      </c>
      <c r="AO120" s="20">
        <f t="shared" si="41"/>
        <v>187477</v>
      </c>
      <c r="AP120" s="20">
        <f t="shared" si="42"/>
        <v>70304</v>
      </c>
      <c r="AQ120" s="20">
        <f t="shared" si="43"/>
        <v>70304</v>
      </c>
      <c r="AR120" s="20">
        <f t="shared" si="44"/>
        <v>70304</v>
      </c>
      <c r="AS120" s="20">
        <f t="shared" si="45"/>
        <v>70304</v>
      </c>
      <c r="AT120" s="20">
        <f t="shared" si="46"/>
        <v>93738</v>
      </c>
      <c r="AU120" s="20">
        <f t="shared" si="47"/>
        <v>70304</v>
      </c>
      <c r="AV120" s="20">
        <f t="shared" si="48"/>
        <v>46869</v>
      </c>
      <c r="AW120" s="20">
        <f t="shared" si="49"/>
        <v>46869</v>
      </c>
      <c r="AX120" s="20">
        <f t="shared" si="50"/>
        <v>23435</v>
      </c>
      <c r="AY120" s="20">
        <f t="shared" si="51"/>
        <v>23435</v>
      </c>
      <c r="AZ120" s="20">
        <f t="shared" si="52"/>
        <v>23435</v>
      </c>
      <c r="BA120" s="20">
        <f t="shared" si="53"/>
        <v>46869</v>
      </c>
      <c r="BB120" s="20">
        <f t="shared" si="54"/>
        <v>46869</v>
      </c>
      <c r="BC120" s="20">
        <f t="shared" si="55"/>
        <v>23435</v>
      </c>
      <c r="BD120" s="20">
        <f t="shared" si="56"/>
        <v>46869</v>
      </c>
      <c r="BE120" s="20">
        <f t="shared" si="57"/>
        <v>23435</v>
      </c>
      <c r="BF120" s="20">
        <f t="shared" si="58"/>
        <v>46869</v>
      </c>
      <c r="BG120" s="20">
        <f t="shared" si="59"/>
        <v>46869</v>
      </c>
      <c r="BH120" s="20">
        <f t="shared" si="60"/>
        <v>23435</v>
      </c>
      <c r="BI120" s="20">
        <f t="shared" si="61"/>
        <v>46869</v>
      </c>
      <c r="BJ120" s="18" t="s">
        <v>932</v>
      </c>
      <c r="BK120" s="35" t="s">
        <v>605</v>
      </c>
      <c r="BL120" s="18" t="s">
        <v>606</v>
      </c>
      <c r="BM120" s="41">
        <f t="shared" si="62"/>
        <v>1804465</v>
      </c>
      <c r="BN120" s="37">
        <f t="shared" si="67"/>
        <v>1612566</v>
      </c>
    </row>
    <row r="121" spans="1:66" ht="34.5" customHeight="1">
      <c r="A121" s="34" t="s">
        <v>605</v>
      </c>
      <c r="B121" s="18" t="s">
        <v>606</v>
      </c>
      <c r="C121" s="60">
        <v>374</v>
      </c>
      <c r="D121" s="29" t="s">
        <v>643</v>
      </c>
      <c r="E121" s="39">
        <v>2856.4307216170378</v>
      </c>
      <c r="F121" s="19">
        <f t="shared" si="68"/>
        <v>285.6430721617038</v>
      </c>
      <c r="G121" s="19">
        <f t="shared" si="69"/>
        <v>54.272183710723723</v>
      </c>
      <c r="H121" s="19">
        <f t="shared" si="70"/>
        <v>3196.3459774894654</v>
      </c>
      <c r="J121" s="8">
        <f t="shared" si="36"/>
        <v>35</v>
      </c>
      <c r="K121" s="88">
        <v>20</v>
      </c>
      <c r="L121" s="88">
        <v>6</v>
      </c>
      <c r="M121" s="88">
        <v>3</v>
      </c>
      <c r="N121" s="88">
        <v>3</v>
      </c>
      <c r="O121" s="88"/>
      <c r="P121" s="88"/>
      <c r="Q121" s="88"/>
      <c r="R121" s="88"/>
      <c r="S121" s="88"/>
      <c r="T121" s="88"/>
      <c r="U121" s="88"/>
      <c r="V121" s="88"/>
      <c r="W121" s="88"/>
      <c r="X121" s="88"/>
      <c r="Y121" s="88"/>
      <c r="Z121" s="88"/>
      <c r="AA121" s="88"/>
      <c r="AB121" s="88">
        <v>1</v>
      </c>
      <c r="AC121" s="88"/>
      <c r="AD121" s="88"/>
      <c r="AE121" s="88">
        <v>1</v>
      </c>
      <c r="AF121" s="88"/>
      <c r="AG121" s="88"/>
      <c r="AH121" s="88">
        <v>1</v>
      </c>
      <c r="AI121" s="88"/>
      <c r="AK121" s="20">
        <f t="shared" si="66"/>
        <v>63927</v>
      </c>
      <c r="AL121" s="20">
        <f t="shared" si="38"/>
        <v>19178</v>
      </c>
      <c r="AM121" s="20">
        <f t="shared" si="39"/>
        <v>9589</v>
      </c>
      <c r="AN121" s="20">
        <f t="shared" si="40"/>
        <v>9589</v>
      </c>
      <c r="AO121" s="20">
        <f t="shared" si="41"/>
        <v>0</v>
      </c>
      <c r="AP121" s="20">
        <f t="shared" si="42"/>
        <v>0</v>
      </c>
      <c r="AQ121" s="20">
        <f t="shared" si="43"/>
        <v>0</v>
      </c>
      <c r="AR121" s="20">
        <f t="shared" si="44"/>
        <v>0</v>
      </c>
      <c r="AS121" s="20">
        <f t="shared" si="45"/>
        <v>0</v>
      </c>
      <c r="AT121" s="20">
        <f t="shared" si="46"/>
        <v>0</v>
      </c>
      <c r="AU121" s="20">
        <f t="shared" si="47"/>
        <v>0</v>
      </c>
      <c r="AV121" s="20">
        <f t="shared" si="48"/>
        <v>0</v>
      </c>
      <c r="AW121" s="20">
        <f t="shared" si="49"/>
        <v>0</v>
      </c>
      <c r="AX121" s="20">
        <f t="shared" si="50"/>
        <v>0</v>
      </c>
      <c r="AY121" s="20">
        <f t="shared" si="51"/>
        <v>0</v>
      </c>
      <c r="AZ121" s="20">
        <f t="shared" si="52"/>
        <v>0</v>
      </c>
      <c r="BA121" s="20">
        <f t="shared" si="53"/>
        <v>0</v>
      </c>
      <c r="BB121" s="20">
        <f t="shared" si="54"/>
        <v>3196</v>
      </c>
      <c r="BC121" s="20">
        <f t="shared" si="55"/>
        <v>0</v>
      </c>
      <c r="BD121" s="20">
        <f t="shared" si="56"/>
        <v>0</v>
      </c>
      <c r="BE121" s="20">
        <f t="shared" si="57"/>
        <v>3196</v>
      </c>
      <c r="BF121" s="20">
        <f t="shared" si="58"/>
        <v>0</v>
      </c>
      <c r="BG121" s="20">
        <f t="shared" si="59"/>
        <v>0</v>
      </c>
      <c r="BH121" s="20">
        <f t="shared" si="60"/>
        <v>3196</v>
      </c>
      <c r="BI121" s="20">
        <f t="shared" si="61"/>
        <v>0</v>
      </c>
      <c r="BJ121" s="18" t="s">
        <v>932</v>
      </c>
      <c r="BK121" s="35" t="s">
        <v>605</v>
      </c>
      <c r="BL121" s="18" t="s">
        <v>606</v>
      </c>
      <c r="BM121" s="41">
        <f t="shared" si="62"/>
        <v>111871</v>
      </c>
      <c r="BN121" s="37">
        <f t="shared" si="67"/>
        <v>99975</v>
      </c>
    </row>
    <row r="122" spans="1:66" ht="34.5" customHeight="1">
      <c r="A122" s="8" t="s">
        <v>624</v>
      </c>
      <c r="B122" s="36" t="s">
        <v>625</v>
      </c>
      <c r="C122" s="60">
        <v>382</v>
      </c>
      <c r="D122" s="29" t="s">
        <v>644</v>
      </c>
      <c r="E122" s="39">
        <v>20818.718136189986</v>
      </c>
      <c r="F122" s="19">
        <f t="shared" si="68"/>
        <v>2081.8718136189987</v>
      </c>
      <c r="G122" s="19">
        <f t="shared" si="69"/>
        <v>395.55564458760978</v>
      </c>
      <c r="H122" s="19">
        <f t="shared" si="70"/>
        <v>23296.145594396596</v>
      </c>
      <c r="J122" s="8">
        <f t="shared" si="36"/>
        <v>11</v>
      </c>
      <c r="K122" s="88">
        <v>6</v>
      </c>
      <c r="L122" s="88">
        <v>3</v>
      </c>
      <c r="M122" s="88">
        <v>1</v>
      </c>
      <c r="N122" s="88"/>
      <c r="O122" s="88">
        <v>1</v>
      </c>
      <c r="P122" s="88"/>
      <c r="Q122" s="88"/>
      <c r="R122" s="88"/>
      <c r="S122" s="88"/>
      <c r="T122" s="88"/>
      <c r="U122" s="88"/>
      <c r="V122" s="88"/>
      <c r="W122" s="88"/>
      <c r="X122" s="88"/>
      <c r="Y122" s="88"/>
      <c r="Z122" s="88"/>
      <c r="AA122" s="88"/>
      <c r="AB122" s="88"/>
      <c r="AC122" s="88"/>
      <c r="AD122" s="88"/>
      <c r="AE122" s="88"/>
      <c r="AF122" s="88"/>
      <c r="AG122" s="88"/>
      <c r="AH122" s="88"/>
      <c r="AI122" s="88"/>
      <c r="AK122" s="20">
        <f t="shared" si="66"/>
        <v>139777</v>
      </c>
      <c r="AL122" s="20">
        <f t="shared" si="38"/>
        <v>69888</v>
      </c>
      <c r="AM122" s="20">
        <f t="shared" si="39"/>
        <v>23296</v>
      </c>
      <c r="AN122" s="20">
        <f t="shared" si="40"/>
        <v>0</v>
      </c>
      <c r="AO122" s="20">
        <f t="shared" si="41"/>
        <v>23296</v>
      </c>
      <c r="AP122" s="20">
        <f t="shared" si="42"/>
        <v>0</v>
      </c>
      <c r="AQ122" s="20">
        <f t="shared" si="43"/>
        <v>0</v>
      </c>
      <c r="AR122" s="20">
        <f t="shared" si="44"/>
        <v>0</v>
      </c>
      <c r="AS122" s="20">
        <f t="shared" si="45"/>
        <v>0</v>
      </c>
      <c r="AT122" s="20">
        <f t="shared" si="46"/>
        <v>0</v>
      </c>
      <c r="AU122" s="20">
        <f t="shared" si="47"/>
        <v>0</v>
      </c>
      <c r="AV122" s="20">
        <f t="shared" si="48"/>
        <v>0</v>
      </c>
      <c r="AW122" s="20">
        <f t="shared" si="49"/>
        <v>0</v>
      </c>
      <c r="AX122" s="20">
        <f t="shared" si="50"/>
        <v>0</v>
      </c>
      <c r="AY122" s="20">
        <f t="shared" si="51"/>
        <v>0</v>
      </c>
      <c r="AZ122" s="20">
        <f t="shared" si="52"/>
        <v>0</v>
      </c>
      <c r="BA122" s="20">
        <f t="shared" si="53"/>
        <v>0</v>
      </c>
      <c r="BB122" s="20">
        <f t="shared" si="54"/>
        <v>0</v>
      </c>
      <c r="BC122" s="20">
        <f t="shared" si="55"/>
        <v>0</v>
      </c>
      <c r="BD122" s="20">
        <f t="shared" si="56"/>
        <v>0</v>
      </c>
      <c r="BE122" s="20">
        <f t="shared" si="57"/>
        <v>0</v>
      </c>
      <c r="BF122" s="20">
        <f t="shared" si="58"/>
        <v>0</v>
      </c>
      <c r="BG122" s="20">
        <f t="shared" si="59"/>
        <v>0</v>
      </c>
      <c r="BH122" s="20">
        <f t="shared" si="60"/>
        <v>0</v>
      </c>
      <c r="BI122" s="20">
        <f t="shared" si="61"/>
        <v>0</v>
      </c>
      <c r="BJ122" s="36" t="s">
        <v>936</v>
      </c>
      <c r="BK122" s="17" t="s">
        <v>624</v>
      </c>
      <c r="BL122" s="36" t="s">
        <v>625</v>
      </c>
      <c r="BM122" s="41">
        <f t="shared" si="62"/>
        <v>256257</v>
      </c>
      <c r="BN122" s="37">
        <f t="shared" si="67"/>
        <v>229006</v>
      </c>
    </row>
    <row r="123" spans="1:66" ht="34.5" customHeight="1">
      <c r="A123" s="8" t="s">
        <v>624</v>
      </c>
      <c r="B123" s="36" t="s">
        <v>625</v>
      </c>
      <c r="C123" s="60">
        <v>384</v>
      </c>
      <c r="D123" s="29" t="s">
        <v>645</v>
      </c>
      <c r="E123" s="39">
        <v>57154.807370937808</v>
      </c>
      <c r="F123" s="19">
        <f t="shared" si="68"/>
        <v>5715.4807370937815</v>
      </c>
      <c r="G123" s="19">
        <f t="shared" si="69"/>
        <v>1085.9413400478186</v>
      </c>
      <c r="H123" s="19">
        <f t="shared" si="70"/>
        <v>63956.229448079401</v>
      </c>
      <c r="J123" s="8">
        <f t="shared" si="36"/>
        <v>11</v>
      </c>
      <c r="K123" s="88">
        <v>3</v>
      </c>
      <c r="L123" s="88"/>
      <c r="M123" s="88">
        <v>2</v>
      </c>
      <c r="N123" s="88">
        <v>1</v>
      </c>
      <c r="O123" s="88"/>
      <c r="P123" s="88"/>
      <c r="Q123" s="88"/>
      <c r="R123" s="88"/>
      <c r="S123" s="88"/>
      <c r="T123" s="88"/>
      <c r="U123" s="88"/>
      <c r="V123" s="88"/>
      <c r="W123" s="88"/>
      <c r="X123" s="88"/>
      <c r="Y123" s="88"/>
      <c r="Z123" s="88"/>
      <c r="AA123" s="88"/>
      <c r="AB123" s="88">
        <v>2</v>
      </c>
      <c r="AC123" s="88"/>
      <c r="AD123" s="88">
        <v>1</v>
      </c>
      <c r="AE123" s="88">
        <v>1</v>
      </c>
      <c r="AF123" s="88">
        <v>1</v>
      </c>
      <c r="AG123" s="88"/>
      <c r="AH123" s="88"/>
      <c r="AI123" s="88"/>
      <c r="AK123" s="20">
        <f t="shared" si="66"/>
        <v>191869</v>
      </c>
      <c r="AL123" s="20">
        <f t="shared" si="38"/>
        <v>0</v>
      </c>
      <c r="AM123" s="20">
        <f t="shared" si="39"/>
        <v>127912</v>
      </c>
      <c r="AN123" s="20">
        <f t="shared" si="40"/>
        <v>63956</v>
      </c>
      <c r="AO123" s="20">
        <f t="shared" si="41"/>
        <v>0</v>
      </c>
      <c r="AP123" s="20">
        <f t="shared" si="42"/>
        <v>0</v>
      </c>
      <c r="AQ123" s="20">
        <f t="shared" si="43"/>
        <v>0</v>
      </c>
      <c r="AR123" s="20">
        <f t="shared" si="44"/>
        <v>0</v>
      </c>
      <c r="AS123" s="20">
        <f t="shared" si="45"/>
        <v>0</v>
      </c>
      <c r="AT123" s="20">
        <f t="shared" si="46"/>
        <v>0</v>
      </c>
      <c r="AU123" s="20">
        <f t="shared" si="47"/>
        <v>0</v>
      </c>
      <c r="AV123" s="20">
        <f t="shared" si="48"/>
        <v>0</v>
      </c>
      <c r="AW123" s="20">
        <f t="shared" si="49"/>
        <v>0</v>
      </c>
      <c r="AX123" s="20">
        <f t="shared" si="50"/>
        <v>0</v>
      </c>
      <c r="AY123" s="20">
        <f t="shared" si="51"/>
        <v>0</v>
      </c>
      <c r="AZ123" s="20">
        <f t="shared" si="52"/>
        <v>0</v>
      </c>
      <c r="BA123" s="20">
        <f t="shared" si="53"/>
        <v>0</v>
      </c>
      <c r="BB123" s="20">
        <f t="shared" si="54"/>
        <v>127912</v>
      </c>
      <c r="BC123" s="20">
        <f t="shared" si="55"/>
        <v>0</v>
      </c>
      <c r="BD123" s="20">
        <f t="shared" si="56"/>
        <v>63956</v>
      </c>
      <c r="BE123" s="20">
        <f t="shared" si="57"/>
        <v>63956</v>
      </c>
      <c r="BF123" s="20">
        <f t="shared" si="58"/>
        <v>63956</v>
      </c>
      <c r="BG123" s="20">
        <f t="shared" si="59"/>
        <v>0</v>
      </c>
      <c r="BH123" s="20">
        <f t="shared" si="60"/>
        <v>0</v>
      </c>
      <c r="BI123" s="20">
        <f t="shared" si="61"/>
        <v>0</v>
      </c>
      <c r="BJ123" s="36" t="s">
        <v>936</v>
      </c>
      <c r="BK123" s="17" t="s">
        <v>624</v>
      </c>
      <c r="BL123" s="36" t="s">
        <v>625</v>
      </c>
      <c r="BM123" s="41">
        <f t="shared" si="62"/>
        <v>703517</v>
      </c>
      <c r="BN123" s="37">
        <f t="shared" si="67"/>
        <v>628703</v>
      </c>
    </row>
    <row r="124" spans="1:66" ht="34.5" customHeight="1">
      <c r="A124" s="8" t="s">
        <v>624</v>
      </c>
      <c r="B124" s="36" t="s">
        <v>625</v>
      </c>
      <c r="C124" s="60">
        <v>386</v>
      </c>
      <c r="D124" s="29" t="s">
        <v>646</v>
      </c>
      <c r="E124" s="39">
        <v>58669.589097129443</v>
      </c>
      <c r="F124" s="19">
        <f t="shared" si="68"/>
        <v>5866.9589097129447</v>
      </c>
      <c r="G124" s="19">
        <f t="shared" si="69"/>
        <v>1114.7221928454594</v>
      </c>
      <c r="H124" s="19">
        <f t="shared" si="70"/>
        <v>65651.270199687846</v>
      </c>
      <c r="J124" s="8">
        <f t="shared" si="36"/>
        <v>7</v>
      </c>
      <c r="K124" s="88"/>
      <c r="L124" s="88"/>
      <c r="M124" s="88"/>
      <c r="N124" s="88"/>
      <c r="O124" s="88"/>
      <c r="P124" s="88"/>
      <c r="Q124" s="88"/>
      <c r="R124" s="88"/>
      <c r="S124" s="88"/>
      <c r="T124" s="88"/>
      <c r="U124" s="88"/>
      <c r="V124" s="88">
        <v>1</v>
      </c>
      <c r="W124" s="88">
        <v>1</v>
      </c>
      <c r="X124" s="88">
        <v>1</v>
      </c>
      <c r="Y124" s="88">
        <v>1</v>
      </c>
      <c r="Z124" s="88"/>
      <c r="AA124" s="88"/>
      <c r="AB124" s="88"/>
      <c r="AC124" s="88">
        <v>1</v>
      </c>
      <c r="AD124" s="88"/>
      <c r="AE124" s="88"/>
      <c r="AF124" s="88"/>
      <c r="AG124" s="88">
        <v>1</v>
      </c>
      <c r="AH124" s="88">
        <v>1</v>
      </c>
      <c r="AI124" s="88"/>
      <c r="AK124" s="20">
        <f t="shared" si="66"/>
        <v>0</v>
      </c>
      <c r="AL124" s="20">
        <f t="shared" si="38"/>
        <v>0</v>
      </c>
      <c r="AM124" s="20">
        <f t="shared" si="39"/>
        <v>0</v>
      </c>
      <c r="AN124" s="20">
        <f t="shared" si="40"/>
        <v>0</v>
      </c>
      <c r="AO124" s="20">
        <f t="shared" si="41"/>
        <v>0</v>
      </c>
      <c r="AP124" s="20">
        <f t="shared" si="42"/>
        <v>0</v>
      </c>
      <c r="AQ124" s="20">
        <f t="shared" si="43"/>
        <v>0</v>
      </c>
      <c r="AR124" s="20">
        <f t="shared" si="44"/>
        <v>0</v>
      </c>
      <c r="AS124" s="20">
        <f t="shared" si="45"/>
        <v>0</v>
      </c>
      <c r="AT124" s="20">
        <f t="shared" si="46"/>
        <v>0</v>
      </c>
      <c r="AU124" s="20">
        <f t="shared" si="47"/>
        <v>0</v>
      </c>
      <c r="AV124" s="20">
        <f t="shared" si="48"/>
        <v>65651</v>
      </c>
      <c r="AW124" s="20">
        <f t="shared" si="49"/>
        <v>65651</v>
      </c>
      <c r="AX124" s="20">
        <f t="shared" si="50"/>
        <v>65651</v>
      </c>
      <c r="AY124" s="20">
        <f t="shared" si="51"/>
        <v>65651</v>
      </c>
      <c r="AZ124" s="20">
        <f t="shared" si="52"/>
        <v>0</v>
      </c>
      <c r="BA124" s="20">
        <f t="shared" si="53"/>
        <v>0</v>
      </c>
      <c r="BB124" s="20">
        <f t="shared" si="54"/>
        <v>0</v>
      </c>
      <c r="BC124" s="20">
        <f t="shared" si="55"/>
        <v>65651</v>
      </c>
      <c r="BD124" s="20">
        <f t="shared" si="56"/>
        <v>0</v>
      </c>
      <c r="BE124" s="20">
        <f t="shared" si="57"/>
        <v>0</v>
      </c>
      <c r="BF124" s="20">
        <f t="shared" si="58"/>
        <v>0</v>
      </c>
      <c r="BG124" s="20">
        <f t="shared" si="59"/>
        <v>65651</v>
      </c>
      <c r="BH124" s="20">
        <f t="shared" si="60"/>
        <v>65651</v>
      </c>
      <c r="BI124" s="20">
        <f t="shared" si="61"/>
        <v>0</v>
      </c>
      <c r="BJ124" s="36" t="s">
        <v>936</v>
      </c>
      <c r="BK124" s="17" t="s">
        <v>624</v>
      </c>
      <c r="BL124" s="36" t="s">
        <v>625</v>
      </c>
      <c r="BM124" s="41">
        <f t="shared" si="62"/>
        <v>459557</v>
      </c>
      <c r="BN124" s="37">
        <f t="shared" si="67"/>
        <v>410687</v>
      </c>
    </row>
    <row r="125" spans="1:66" ht="34.5" customHeight="1">
      <c r="A125" s="8" t="s">
        <v>624</v>
      </c>
      <c r="B125" s="36" t="s">
        <v>625</v>
      </c>
      <c r="C125" s="60">
        <v>388</v>
      </c>
      <c r="D125" s="29" t="s">
        <v>647</v>
      </c>
      <c r="E125" s="39">
        <v>90885.347555343687</v>
      </c>
      <c r="F125" s="19">
        <f t="shared" si="68"/>
        <v>9088.5347555343687</v>
      </c>
      <c r="G125" s="19">
        <f t="shared" si="69"/>
        <v>1726.8216035515302</v>
      </c>
      <c r="H125" s="19">
        <f t="shared" si="70"/>
        <v>101700.70391442958</v>
      </c>
      <c r="J125" s="8">
        <f t="shared" si="36"/>
        <v>19</v>
      </c>
      <c r="K125" s="88">
        <v>6</v>
      </c>
      <c r="L125" s="88">
        <v>1</v>
      </c>
      <c r="M125" s="88"/>
      <c r="N125" s="88"/>
      <c r="O125" s="88">
        <v>1</v>
      </c>
      <c r="P125" s="88">
        <v>1</v>
      </c>
      <c r="Q125" s="88">
        <v>1</v>
      </c>
      <c r="R125" s="88">
        <v>2</v>
      </c>
      <c r="S125" s="88">
        <v>1</v>
      </c>
      <c r="T125" s="88">
        <v>2</v>
      </c>
      <c r="U125" s="88">
        <v>1</v>
      </c>
      <c r="V125" s="88">
        <v>1</v>
      </c>
      <c r="W125" s="88"/>
      <c r="X125" s="88"/>
      <c r="Y125" s="88"/>
      <c r="Z125" s="88">
        <v>1</v>
      </c>
      <c r="AA125" s="88">
        <v>1</v>
      </c>
      <c r="AB125" s="88"/>
      <c r="AC125" s="88"/>
      <c r="AD125" s="88"/>
      <c r="AE125" s="88"/>
      <c r="AF125" s="88"/>
      <c r="AG125" s="88"/>
      <c r="AH125" s="88"/>
      <c r="AI125" s="88"/>
      <c r="AK125" s="20">
        <f t="shared" si="66"/>
        <v>610204</v>
      </c>
      <c r="AL125" s="20">
        <f t="shared" si="38"/>
        <v>101701</v>
      </c>
      <c r="AM125" s="20">
        <f t="shared" si="39"/>
        <v>0</v>
      </c>
      <c r="AN125" s="20">
        <f t="shared" si="40"/>
        <v>0</v>
      </c>
      <c r="AO125" s="20">
        <f t="shared" si="41"/>
        <v>101701</v>
      </c>
      <c r="AP125" s="20">
        <f t="shared" si="42"/>
        <v>101701</v>
      </c>
      <c r="AQ125" s="20">
        <f t="shared" si="43"/>
        <v>101701</v>
      </c>
      <c r="AR125" s="20">
        <f t="shared" si="44"/>
        <v>203401</v>
      </c>
      <c r="AS125" s="20">
        <f t="shared" si="45"/>
        <v>101701</v>
      </c>
      <c r="AT125" s="20">
        <f t="shared" si="46"/>
        <v>203401</v>
      </c>
      <c r="AU125" s="20">
        <f t="shared" si="47"/>
        <v>101701</v>
      </c>
      <c r="AV125" s="20">
        <f t="shared" si="48"/>
        <v>101701</v>
      </c>
      <c r="AW125" s="20">
        <f t="shared" si="49"/>
        <v>0</v>
      </c>
      <c r="AX125" s="20">
        <f t="shared" si="50"/>
        <v>0</v>
      </c>
      <c r="AY125" s="20">
        <f t="shared" si="51"/>
        <v>0</v>
      </c>
      <c r="AZ125" s="20">
        <f t="shared" si="52"/>
        <v>101701</v>
      </c>
      <c r="BA125" s="20">
        <f t="shared" si="53"/>
        <v>101701</v>
      </c>
      <c r="BB125" s="20">
        <f t="shared" si="54"/>
        <v>0</v>
      </c>
      <c r="BC125" s="20">
        <f t="shared" si="55"/>
        <v>0</v>
      </c>
      <c r="BD125" s="20">
        <f t="shared" si="56"/>
        <v>0</v>
      </c>
      <c r="BE125" s="20">
        <f t="shared" si="57"/>
        <v>0</v>
      </c>
      <c r="BF125" s="20">
        <f t="shared" si="58"/>
        <v>0</v>
      </c>
      <c r="BG125" s="20">
        <f t="shared" si="59"/>
        <v>0</v>
      </c>
      <c r="BH125" s="20">
        <f t="shared" si="60"/>
        <v>0</v>
      </c>
      <c r="BI125" s="20">
        <f t="shared" si="61"/>
        <v>0</v>
      </c>
      <c r="BJ125" s="36" t="s">
        <v>936</v>
      </c>
      <c r="BK125" s="17" t="s">
        <v>624</v>
      </c>
      <c r="BL125" s="36" t="s">
        <v>625</v>
      </c>
      <c r="BM125" s="41">
        <f t="shared" si="62"/>
        <v>1932315</v>
      </c>
      <c r="BN125" s="37">
        <f t="shared" si="67"/>
        <v>1726822</v>
      </c>
    </row>
    <row r="126" spans="1:66" ht="34.5" customHeight="1">
      <c r="A126" s="8" t="s">
        <v>624</v>
      </c>
      <c r="B126" s="36" t="s">
        <v>625</v>
      </c>
      <c r="C126" s="60">
        <v>390</v>
      </c>
      <c r="D126" s="29" t="s">
        <v>648</v>
      </c>
      <c r="E126" s="39">
        <v>51754.653307508881</v>
      </c>
      <c r="F126" s="19">
        <f t="shared" si="68"/>
        <v>5175.4653307508888</v>
      </c>
      <c r="G126" s="19">
        <f t="shared" si="69"/>
        <v>983.33841284266884</v>
      </c>
      <c r="H126" s="19">
        <f t="shared" si="70"/>
        <v>57913.457051102436</v>
      </c>
      <c r="J126" s="8">
        <f t="shared" si="36"/>
        <v>5</v>
      </c>
      <c r="K126" s="88">
        <v>1</v>
      </c>
      <c r="L126" s="88">
        <v>1</v>
      </c>
      <c r="M126" s="88"/>
      <c r="N126" s="88"/>
      <c r="O126" s="88"/>
      <c r="P126" s="88"/>
      <c r="Q126" s="88"/>
      <c r="R126" s="88"/>
      <c r="S126" s="88"/>
      <c r="T126" s="88"/>
      <c r="U126" s="88"/>
      <c r="V126" s="88"/>
      <c r="W126" s="88"/>
      <c r="X126" s="88"/>
      <c r="Y126" s="88"/>
      <c r="Z126" s="88"/>
      <c r="AA126" s="88"/>
      <c r="AB126" s="88">
        <v>1</v>
      </c>
      <c r="AC126" s="88">
        <v>1</v>
      </c>
      <c r="AD126" s="88"/>
      <c r="AE126" s="88"/>
      <c r="AF126" s="88"/>
      <c r="AG126" s="88"/>
      <c r="AH126" s="88"/>
      <c r="AI126" s="88">
        <v>1</v>
      </c>
      <c r="AK126" s="20">
        <f t="shared" si="66"/>
        <v>57913</v>
      </c>
      <c r="AL126" s="20">
        <f t="shared" si="38"/>
        <v>57913</v>
      </c>
      <c r="AM126" s="20">
        <f t="shared" si="39"/>
        <v>0</v>
      </c>
      <c r="AN126" s="20">
        <f t="shared" si="40"/>
        <v>0</v>
      </c>
      <c r="AO126" s="20">
        <f t="shared" si="41"/>
        <v>0</v>
      </c>
      <c r="AP126" s="20">
        <f t="shared" si="42"/>
        <v>0</v>
      </c>
      <c r="AQ126" s="20">
        <f t="shared" si="43"/>
        <v>0</v>
      </c>
      <c r="AR126" s="20">
        <f t="shared" si="44"/>
        <v>0</v>
      </c>
      <c r="AS126" s="20">
        <f t="shared" si="45"/>
        <v>0</v>
      </c>
      <c r="AT126" s="20">
        <f t="shared" si="46"/>
        <v>0</v>
      </c>
      <c r="AU126" s="20">
        <f t="shared" si="47"/>
        <v>0</v>
      </c>
      <c r="AV126" s="20">
        <f t="shared" si="48"/>
        <v>0</v>
      </c>
      <c r="AW126" s="20">
        <f t="shared" si="49"/>
        <v>0</v>
      </c>
      <c r="AX126" s="20">
        <f t="shared" si="50"/>
        <v>0</v>
      </c>
      <c r="AY126" s="20">
        <f t="shared" si="51"/>
        <v>0</v>
      </c>
      <c r="AZ126" s="20">
        <f t="shared" si="52"/>
        <v>0</v>
      </c>
      <c r="BA126" s="20">
        <f t="shared" si="53"/>
        <v>0</v>
      </c>
      <c r="BB126" s="20">
        <f t="shared" si="54"/>
        <v>57913</v>
      </c>
      <c r="BC126" s="20">
        <f t="shared" si="55"/>
        <v>57913</v>
      </c>
      <c r="BD126" s="20">
        <f t="shared" si="56"/>
        <v>0</v>
      </c>
      <c r="BE126" s="20">
        <f t="shared" si="57"/>
        <v>0</v>
      </c>
      <c r="BF126" s="20">
        <f t="shared" si="58"/>
        <v>0</v>
      </c>
      <c r="BG126" s="20">
        <f t="shared" si="59"/>
        <v>0</v>
      </c>
      <c r="BH126" s="20">
        <f t="shared" si="60"/>
        <v>0</v>
      </c>
      <c r="BI126" s="20">
        <f t="shared" si="61"/>
        <v>57913</v>
      </c>
      <c r="BJ126" s="36" t="s">
        <v>936</v>
      </c>
      <c r="BK126" s="17" t="s">
        <v>624</v>
      </c>
      <c r="BL126" s="36" t="s">
        <v>625</v>
      </c>
      <c r="BM126" s="41">
        <f t="shared" si="62"/>
        <v>289565</v>
      </c>
      <c r="BN126" s="37">
        <f t="shared" si="67"/>
        <v>258773</v>
      </c>
    </row>
    <row r="127" spans="1:66" ht="34.5" customHeight="1">
      <c r="A127" s="8" t="s">
        <v>624</v>
      </c>
      <c r="B127" s="36" t="s">
        <v>625</v>
      </c>
      <c r="C127" s="60">
        <v>394</v>
      </c>
      <c r="D127" s="29" t="s">
        <v>649</v>
      </c>
      <c r="E127" s="39">
        <v>67888.206803161622</v>
      </c>
      <c r="F127" s="19">
        <f t="shared" si="68"/>
        <v>6788.8206803161629</v>
      </c>
      <c r="G127" s="19">
        <f t="shared" si="69"/>
        <v>1289.875929260071</v>
      </c>
      <c r="H127" s="19">
        <f t="shared" si="70"/>
        <v>75966.903412737855</v>
      </c>
      <c r="J127" s="8">
        <f t="shared" si="36"/>
        <v>6</v>
      </c>
      <c r="K127" s="88">
        <v>6</v>
      </c>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K127" s="20">
        <f t="shared" si="66"/>
        <v>455801</v>
      </c>
      <c r="AL127" s="20">
        <f t="shared" si="38"/>
        <v>0</v>
      </c>
      <c r="AM127" s="20">
        <f t="shared" si="39"/>
        <v>0</v>
      </c>
      <c r="AN127" s="20">
        <f t="shared" si="40"/>
        <v>0</v>
      </c>
      <c r="AO127" s="20">
        <f t="shared" si="41"/>
        <v>0</v>
      </c>
      <c r="AP127" s="20">
        <f t="shared" si="42"/>
        <v>0</v>
      </c>
      <c r="AQ127" s="20">
        <f t="shared" si="43"/>
        <v>0</v>
      </c>
      <c r="AR127" s="20">
        <f t="shared" si="44"/>
        <v>0</v>
      </c>
      <c r="AS127" s="20">
        <f t="shared" si="45"/>
        <v>0</v>
      </c>
      <c r="AT127" s="20">
        <f t="shared" si="46"/>
        <v>0</v>
      </c>
      <c r="AU127" s="20">
        <f t="shared" si="47"/>
        <v>0</v>
      </c>
      <c r="AV127" s="20">
        <f t="shared" si="48"/>
        <v>0</v>
      </c>
      <c r="AW127" s="20">
        <f t="shared" si="49"/>
        <v>0</v>
      </c>
      <c r="AX127" s="20">
        <f t="shared" si="50"/>
        <v>0</v>
      </c>
      <c r="AY127" s="20">
        <f t="shared" si="51"/>
        <v>0</v>
      </c>
      <c r="AZ127" s="20">
        <f t="shared" si="52"/>
        <v>0</v>
      </c>
      <c r="BA127" s="20">
        <f t="shared" si="53"/>
        <v>0</v>
      </c>
      <c r="BB127" s="20">
        <f t="shared" si="54"/>
        <v>0</v>
      </c>
      <c r="BC127" s="20">
        <f t="shared" si="55"/>
        <v>0</v>
      </c>
      <c r="BD127" s="20">
        <f t="shared" si="56"/>
        <v>0</v>
      </c>
      <c r="BE127" s="20">
        <f t="shared" si="57"/>
        <v>0</v>
      </c>
      <c r="BF127" s="20">
        <f t="shared" si="58"/>
        <v>0</v>
      </c>
      <c r="BG127" s="20">
        <f t="shared" si="59"/>
        <v>0</v>
      </c>
      <c r="BH127" s="20">
        <f t="shared" si="60"/>
        <v>0</v>
      </c>
      <c r="BI127" s="20">
        <f t="shared" si="61"/>
        <v>0</v>
      </c>
      <c r="BJ127" s="36" t="s">
        <v>936</v>
      </c>
      <c r="BK127" s="17" t="s">
        <v>624</v>
      </c>
      <c r="BL127" s="36" t="s">
        <v>625</v>
      </c>
      <c r="BM127" s="41">
        <f t="shared" si="62"/>
        <v>455801</v>
      </c>
      <c r="BN127" s="37">
        <f t="shared" si="67"/>
        <v>407329</v>
      </c>
    </row>
    <row r="128" spans="1:66" ht="44.25" customHeight="1">
      <c r="A128" s="34" t="s">
        <v>605</v>
      </c>
      <c r="B128" s="18" t="s">
        <v>606</v>
      </c>
      <c r="C128" s="60">
        <v>396</v>
      </c>
      <c r="D128" s="29" t="s">
        <v>650</v>
      </c>
      <c r="E128" s="39">
        <v>33069.700123683135</v>
      </c>
      <c r="F128" s="19">
        <f t="shared" si="68"/>
        <v>3306.9700123683137</v>
      </c>
      <c r="G128" s="19">
        <f t="shared" si="69"/>
        <v>628.32430234997958</v>
      </c>
      <c r="H128" s="19">
        <f t="shared" si="70"/>
        <v>37004.994438401431</v>
      </c>
      <c r="J128" s="8">
        <f t="shared" si="36"/>
        <v>2</v>
      </c>
      <c r="K128" s="88">
        <v>1</v>
      </c>
      <c r="L128" s="88"/>
      <c r="M128" s="88">
        <v>1</v>
      </c>
      <c r="N128" s="88"/>
      <c r="O128" s="88"/>
      <c r="P128" s="88"/>
      <c r="Q128" s="88"/>
      <c r="R128" s="88"/>
      <c r="S128" s="88"/>
      <c r="T128" s="88"/>
      <c r="U128" s="88"/>
      <c r="V128" s="88"/>
      <c r="W128" s="88"/>
      <c r="X128" s="88"/>
      <c r="Y128" s="88"/>
      <c r="Z128" s="88"/>
      <c r="AA128" s="88"/>
      <c r="AB128" s="88"/>
      <c r="AC128" s="88"/>
      <c r="AD128" s="88"/>
      <c r="AE128" s="88"/>
      <c r="AF128" s="88"/>
      <c r="AG128" s="88"/>
      <c r="AH128" s="88"/>
      <c r="AI128" s="88"/>
      <c r="AK128" s="20">
        <f t="shared" si="66"/>
        <v>37005</v>
      </c>
      <c r="AL128" s="20">
        <f t="shared" si="38"/>
        <v>0</v>
      </c>
      <c r="AM128" s="20">
        <f t="shared" si="39"/>
        <v>37005</v>
      </c>
      <c r="AN128" s="20">
        <f t="shared" si="40"/>
        <v>0</v>
      </c>
      <c r="AO128" s="20">
        <f t="shared" si="41"/>
        <v>0</v>
      </c>
      <c r="AP128" s="20">
        <f t="shared" si="42"/>
        <v>0</v>
      </c>
      <c r="AQ128" s="20">
        <f t="shared" si="43"/>
        <v>0</v>
      </c>
      <c r="AR128" s="20">
        <f t="shared" si="44"/>
        <v>0</v>
      </c>
      <c r="AS128" s="20">
        <f t="shared" si="45"/>
        <v>0</v>
      </c>
      <c r="AT128" s="20">
        <f t="shared" si="46"/>
        <v>0</v>
      </c>
      <c r="AU128" s="20">
        <f t="shared" si="47"/>
        <v>0</v>
      </c>
      <c r="AV128" s="20">
        <f t="shared" si="48"/>
        <v>0</v>
      </c>
      <c r="AW128" s="20">
        <f t="shared" si="49"/>
        <v>0</v>
      </c>
      <c r="AX128" s="20">
        <f t="shared" si="50"/>
        <v>0</v>
      </c>
      <c r="AY128" s="20">
        <f t="shared" si="51"/>
        <v>0</v>
      </c>
      <c r="AZ128" s="20">
        <f t="shared" si="52"/>
        <v>0</v>
      </c>
      <c r="BA128" s="20">
        <f t="shared" si="53"/>
        <v>0</v>
      </c>
      <c r="BB128" s="20">
        <f t="shared" si="54"/>
        <v>0</v>
      </c>
      <c r="BC128" s="20">
        <f t="shared" si="55"/>
        <v>0</v>
      </c>
      <c r="BD128" s="20">
        <f t="shared" si="56"/>
        <v>0</v>
      </c>
      <c r="BE128" s="20">
        <f t="shared" si="57"/>
        <v>0</v>
      </c>
      <c r="BF128" s="20">
        <f t="shared" si="58"/>
        <v>0</v>
      </c>
      <c r="BG128" s="20">
        <f t="shared" si="59"/>
        <v>0</v>
      </c>
      <c r="BH128" s="20">
        <f t="shared" si="60"/>
        <v>0</v>
      </c>
      <c r="BI128" s="20">
        <f t="shared" si="61"/>
        <v>0</v>
      </c>
      <c r="BJ128" s="18" t="s">
        <v>932</v>
      </c>
      <c r="BK128" s="35" t="s">
        <v>605</v>
      </c>
      <c r="BL128" s="18" t="s">
        <v>606</v>
      </c>
      <c r="BM128" s="41">
        <f t="shared" si="62"/>
        <v>74010</v>
      </c>
      <c r="BN128" s="37">
        <f t="shared" si="67"/>
        <v>66139</v>
      </c>
    </row>
    <row r="129" spans="1:66" ht="34.5" customHeight="1">
      <c r="A129" s="34" t="s">
        <v>605</v>
      </c>
      <c r="B129" s="18" t="s">
        <v>606</v>
      </c>
      <c r="C129" s="60">
        <v>398</v>
      </c>
      <c r="D129" s="29" t="s">
        <v>651</v>
      </c>
      <c r="E129" s="39">
        <v>3841.4926816865973</v>
      </c>
      <c r="F129" s="19">
        <f t="shared" si="68"/>
        <v>384.14926816865977</v>
      </c>
      <c r="G129" s="19">
        <f t="shared" si="69"/>
        <v>72.988360952045355</v>
      </c>
      <c r="H129" s="19">
        <f t="shared" si="70"/>
        <v>4298.6303108073025</v>
      </c>
      <c r="J129" s="8">
        <f t="shared" si="36"/>
        <v>3</v>
      </c>
      <c r="K129" s="88">
        <v>3</v>
      </c>
      <c r="L129" s="88"/>
      <c r="M129" s="88"/>
      <c r="N129" s="88"/>
      <c r="O129" s="88"/>
      <c r="P129" s="88"/>
      <c r="Q129" s="88"/>
      <c r="R129" s="88"/>
      <c r="S129" s="88"/>
      <c r="T129" s="88"/>
      <c r="U129" s="88"/>
      <c r="V129" s="88"/>
      <c r="W129" s="88"/>
      <c r="X129" s="88"/>
      <c r="Y129" s="88"/>
      <c r="Z129" s="88"/>
      <c r="AA129" s="88"/>
      <c r="AB129" s="88"/>
      <c r="AC129" s="88"/>
      <c r="AD129" s="88"/>
      <c r="AE129" s="88"/>
      <c r="AF129" s="88"/>
      <c r="AG129" s="88"/>
      <c r="AH129" s="88"/>
      <c r="AI129" s="88"/>
      <c r="AK129" s="20">
        <f t="shared" si="66"/>
        <v>12896</v>
      </c>
      <c r="AL129" s="20">
        <f t="shared" si="38"/>
        <v>0</v>
      </c>
      <c r="AM129" s="20">
        <f t="shared" si="39"/>
        <v>0</v>
      </c>
      <c r="AN129" s="20">
        <f t="shared" si="40"/>
        <v>0</v>
      </c>
      <c r="AO129" s="20">
        <f t="shared" si="41"/>
        <v>0</v>
      </c>
      <c r="AP129" s="20">
        <f t="shared" si="42"/>
        <v>0</v>
      </c>
      <c r="AQ129" s="20">
        <f t="shared" si="43"/>
        <v>0</v>
      </c>
      <c r="AR129" s="20">
        <f t="shared" si="44"/>
        <v>0</v>
      </c>
      <c r="AS129" s="20">
        <f t="shared" si="45"/>
        <v>0</v>
      </c>
      <c r="AT129" s="20">
        <f t="shared" si="46"/>
        <v>0</v>
      </c>
      <c r="AU129" s="20">
        <f t="shared" si="47"/>
        <v>0</v>
      </c>
      <c r="AV129" s="20">
        <f t="shared" si="48"/>
        <v>0</v>
      </c>
      <c r="AW129" s="20">
        <f t="shared" si="49"/>
        <v>0</v>
      </c>
      <c r="AX129" s="20">
        <f t="shared" si="50"/>
        <v>0</v>
      </c>
      <c r="AY129" s="20">
        <f t="shared" si="51"/>
        <v>0</v>
      </c>
      <c r="AZ129" s="20">
        <f t="shared" si="52"/>
        <v>0</v>
      </c>
      <c r="BA129" s="20">
        <f t="shared" si="53"/>
        <v>0</v>
      </c>
      <c r="BB129" s="20">
        <f t="shared" si="54"/>
        <v>0</v>
      </c>
      <c r="BC129" s="20">
        <f t="shared" si="55"/>
        <v>0</v>
      </c>
      <c r="BD129" s="20">
        <f t="shared" si="56"/>
        <v>0</v>
      </c>
      <c r="BE129" s="20">
        <f t="shared" si="57"/>
        <v>0</v>
      </c>
      <c r="BF129" s="20">
        <f t="shared" si="58"/>
        <v>0</v>
      </c>
      <c r="BG129" s="20">
        <f t="shared" si="59"/>
        <v>0</v>
      </c>
      <c r="BH129" s="20">
        <f t="shared" si="60"/>
        <v>0</v>
      </c>
      <c r="BI129" s="20">
        <f t="shared" si="61"/>
        <v>0</v>
      </c>
      <c r="BJ129" s="18" t="s">
        <v>932</v>
      </c>
      <c r="BK129" s="35" t="s">
        <v>605</v>
      </c>
      <c r="BL129" s="18" t="s">
        <v>606</v>
      </c>
      <c r="BM129" s="41">
        <f t="shared" si="62"/>
        <v>12896</v>
      </c>
      <c r="BN129" s="37">
        <f t="shared" si="67"/>
        <v>11524</v>
      </c>
    </row>
    <row r="130" spans="1:66" ht="34.5" customHeight="1">
      <c r="A130" s="34" t="s">
        <v>605</v>
      </c>
      <c r="B130" s="18" t="s">
        <v>606</v>
      </c>
      <c r="C130" s="60">
        <v>404</v>
      </c>
      <c r="D130" s="29" t="s">
        <v>652</v>
      </c>
      <c r="E130" s="39">
        <v>37480.487249015656</v>
      </c>
      <c r="F130" s="19">
        <f t="shared" si="68"/>
        <v>3748.0487249015659</v>
      </c>
      <c r="G130" s="19">
        <f t="shared" si="69"/>
        <v>712.12925773129757</v>
      </c>
      <c r="H130" s="19">
        <f t="shared" si="70"/>
        <v>41940.66523164852</v>
      </c>
      <c r="J130" s="8">
        <f t="shared" ref="J130" si="71">SUM(K130:AI130)</f>
        <v>3</v>
      </c>
      <c r="K130" s="88">
        <v>1</v>
      </c>
      <c r="L130" s="88">
        <v>1</v>
      </c>
      <c r="M130" s="88">
        <v>1</v>
      </c>
      <c r="N130" s="88"/>
      <c r="O130" s="88"/>
      <c r="P130" s="88"/>
      <c r="Q130" s="88"/>
      <c r="R130" s="88"/>
      <c r="S130" s="88"/>
      <c r="T130" s="88"/>
      <c r="U130" s="88"/>
      <c r="V130" s="88"/>
      <c r="W130" s="88"/>
      <c r="X130" s="88"/>
      <c r="Y130" s="88"/>
      <c r="Z130" s="88"/>
      <c r="AA130" s="88"/>
      <c r="AB130" s="88"/>
      <c r="AC130" s="88"/>
      <c r="AD130" s="88"/>
      <c r="AE130" s="88"/>
      <c r="AF130" s="88"/>
      <c r="AG130" s="88"/>
      <c r="AH130" s="88"/>
      <c r="AI130" s="88"/>
      <c r="AK130" s="20">
        <f t="shared" si="66"/>
        <v>41941</v>
      </c>
      <c r="AL130" s="20">
        <f t="shared" si="38"/>
        <v>41941</v>
      </c>
      <c r="AM130" s="20">
        <f t="shared" si="39"/>
        <v>41941</v>
      </c>
      <c r="AN130" s="20">
        <f t="shared" si="40"/>
        <v>0</v>
      </c>
      <c r="AO130" s="20">
        <f t="shared" si="41"/>
        <v>0</v>
      </c>
      <c r="AP130" s="20">
        <f t="shared" si="42"/>
        <v>0</v>
      </c>
      <c r="AQ130" s="20">
        <f t="shared" si="43"/>
        <v>0</v>
      </c>
      <c r="AR130" s="20">
        <f t="shared" si="44"/>
        <v>0</v>
      </c>
      <c r="AS130" s="20">
        <f t="shared" si="45"/>
        <v>0</v>
      </c>
      <c r="AT130" s="20">
        <f t="shared" si="46"/>
        <v>0</v>
      </c>
      <c r="AU130" s="20">
        <f t="shared" si="47"/>
        <v>0</v>
      </c>
      <c r="AV130" s="20">
        <f t="shared" si="48"/>
        <v>0</v>
      </c>
      <c r="AW130" s="20">
        <f t="shared" si="49"/>
        <v>0</v>
      </c>
      <c r="AX130" s="20">
        <f t="shared" si="50"/>
        <v>0</v>
      </c>
      <c r="AY130" s="20">
        <f t="shared" si="51"/>
        <v>0</v>
      </c>
      <c r="AZ130" s="20">
        <f t="shared" si="52"/>
        <v>0</v>
      </c>
      <c r="BA130" s="20">
        <f t="shared" si="53"/>
        <v>0</v>
      </c>
      <c r="BB130" s="20">
        <f t="shared" si="54"/>
        <v>0</v>
      </c>
      <c r="BC130" s="20">
        <f t="shared" si="55"/>
        <v>0</v>
      </c>
      <c r="BD130" s="20">
        <f t="shared" si="56"/>
        <v>0</v>
      </c>
      <c r="BE130" s="20">
        <f t="shared" si="57"/>
        <v>0</v>
      </c>
      <c r="BF130" s="20">
        <f t="shared" si="58"/>
        <v>0</v>
      </c>
      <c r="BG130" s="20">
        <f t="shared" si="59"/>
        <v>0</v>
      </c>
      <c r="BH130" s="20">
        <f t="shared" si="60"/>
        <v>0</v>
      </c>
      <c r="BI130" s="20">
        <f t="shared" si="61"/>
        <v>0</v>
      </c>
      <c r="BJ130" s="18" t="s">
        <v>932</v>
      </c>
      <c r="BK130" s="35" t="s">
        <v>605</v>
      </c>
      <c r="BL130" s="18" t="s">
        <v>606</v>
      </c>
      <c r="BM130" s="41">
        <f t="shared" si="62"/>
        <v>125823</v>
      </c>
      <c r="BN130" s="37">
        <f t="shared" si="67"/>
        <v>112441</v>
      </c>
    </row>
    <row r="131" spans="1:66">
      <c r="AK131" s="20">
        <f t="shared" ref="AK131:BI131" si="72">SUBTOTAL(9,AK2:AK130)</f>
        <v>20932470</v>
      </c>
      <c r="AL131" s="20">
        <f t="shared" si="72"/>
        <v>3048282</v>
      </c>
      <c r="AM131" s="20">
        <f t="shared" si="72"/>
        <v>2104800</v>
      </c>
      <c r="AN131" s="20">
        <f t="shared" si="72"/>
        <v>415959</v>
      </c>
      <c r="AO131" s="20">
        <f t="shared" si="72"/>
        <v>1340697</v>
      </c>
      <c r="AP131" s="20">
        <f t="shared" si="72"/>
        <v>782703</v>
      </c>
      <c r="AQ131" s="20">
        <f t="shared" si="72"/>
        <v>2694678</v>
      </c>
      <c r="AR131" s="20">
        <f t="shared" si="72"/>
        <v>797092</v>
      </c>
      <c r="AS131" s="20">
        <f t="shared" si="72"/>
        <v>2772527</v>
      </c>
      <c r="AT131" s="20">
        <f t="shared" si="72"/>
        <v>2513636</v>
      </c>
      <c r="AU131" s="20">
        <f t="shared" si="72"/>
        <v>2503016</v>
      </c>
      <c r="AV131" s="20">
        <f t="shared" si="72"/>
        <v>1459447</v>
      </c>
      <c r="AW131" s="20">
        <f t="shared" si="72"/>
        <v>1161431</v>
      </c>
      <c r="AX131" s="20">
        <f t="shared" si="72"/>
        <v>1140962</v>
      </c>
      <c r="AY131" s="20">
        <f t="shared" si="72"/>
        <v>1267322</v>
      </c>
      <c r="AZ131" s="20">
        <f t="shared" si="72"/>
        <v>1355841</v>
      </c>
      <c r="BA131" s="20">
        <f t="shared" si="72"/>
        <v>1498496</v>
      </c>
      <c r="BB131" s="20">
        <f t="shared" si="72"/>
        <v>1886181</v>
      </c>
      <c r="BC131" s="20">
        <f t="shared" si="72"/>
        <v>725824</v>
      </c>
      <c r="BD131" s="20">
        <f t="shared" si="72"/>
        <v>1879830</v>
      </c>
      <c r="BE131" s="20">
        <f t="shared" si="72"/>
        <v>537467</v>
      </c>
      <c r="BF131" s="20">
        <f t="shared" si="72"/>
        <v>452025</v>
      </c>
      <c r="BG131" s="20">
        <f t="shared" si="72"/>
        <v>967794</v>
      </c>
      <c r="BH131" s="20">
        <f t="shared" si="72"/>
        <v>887281</v>
      </c>
      <c r="BI131" s="20">
        <f t="shared" si="72"/>
        <v>1199515</v>
      </c>
      <c r="BM131" s="41">
        <f t="shared" ref="BM131" si="73">+SUM(AK131:BI131)</f>
        <v>56325276</v>
      </c>
      <c r="BN131" s="20">
        <f t="shared" ref="BN131" si="74">SUBTOTAL(9,BN2:BN130)</f>
        <v>50335373</v>
      </c>
    </row>
    <row r="132" spans="1:66">
      <c r="BI132" s="42">
        <f>+SUM(AK131:BI131)</f>
        <v>56325276</v>
      </c>
    </row>
    <row r="134" spans="1:66">
      <c r="L134" s="42"/>
      <c r="BM134" s="42">
        <f>+BM83+BM85</f>
        <v>2768256</v>
      </c>
    </row>
    <row r="135" spans="1:66">
      <c r="BM135" s="42"/>
    </row>
    <row r="136" spans="1:66">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M136" s="42"/>
    </row>
    <row r="137" spans="1:66">
      <c r="BN137" s="42"/>
    </row>
  </sheetData>
  <autoFilter ref="A1:BM130"/>
  <sortState ref="A2:BM255">
    <sortCondition ref="A2:A255"/>
  </sortState>
  <conditionalFormatting sqref="F2:H130 E56:E66 E114:E120 E122:E130">
    <cfRule type="expression" dxfId="14" priority="3">
      <formula>ISERROR($I2)</formula>
    </cfRule>
  </conditionalFormatting>
  <dataValidations count="1">
    <dataValidation operator="lessThan" allowBlank="1" showErrorMessage="1" errorTitle="Error" error="El valor es menor que el minimo permitido" sqref="E56:H66 E114:H120 E122:H130 F121:H121 F67:H113 F2:H55"/>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Q561"/>
  <sheetViews>
    <sheetView workbookViewId="0">
      <pane ySplit="2" topLeftCell="A33" activePane="bottomLeft" state="frozen"/>
      <selection pane="bottomLeft" activeCell="T40" sqref="T40"/>
    </sheetView>
  </sheetViews>
  <sheetFormatPr baseColWidth="10" defaultColWidth="11" defaultRowHeight="11.25"/>
  <cols>
    <col min="1" max="1" width="97.125" style="68" bestFit="1" customWidth="1"/>
    <col min="2" max="2" width="19.375" style="210" bestFit="1" customWidth="1"/>
    <col min="3" max="3" width="16.25" style="210" customWidth="1"/>
    <col min="4" max="4" width="17.375" style="210" customWidth="1"/>
    <col min="5" max="5" width="16.75" style="210" customWidth="1"/>
    <col min="6" max="6" width="17" style="210" customWidth="1"/>
    <col min="7" max="7" width="16.75" style="210" customWidth="1"/>
    <col min="8" max="10" width="17.375" style="210" customWidth="1"/>
    <col min="11" max="12" width="17.75" style="210" customWidth="1"/>
    <col min="13" max="13" width="18.375" style="210" customWidth="1"/>
    <col min="14" max="14" width="17.75" style="210" customWidth="1"/>
    <col min="15" max="15" width="18.125" style="210" bestFit="1" customWidth="1"/>
    <col min="16" max="17" width="17.75" style="210" customWidth="1"/>
    <col min="18" max="18" width="18.375" style="210" customWidth="1"/>
    <col min="19" max="23" width="17.75" style="210" customWidth="1"/>
    <col min="24" max="24" width="18.375" style="210" customWidth="1"/>
    <col min="25" max="26" width="17.75" style="210" customWidth="1"/>
    <col min="27" max="27" width="20.25" style="188" customWidth="1"/>
    <col min="28" max="28" width="36.375" style="69" bestFit="1" customWidth="1"/>
    <col min="29" max="29" width="41.625" style="69" bestFit="1" customWidth="1"/>
    <col min="30" max="30" width="43" style="69" bestFit="1" customWidth="1"/>
    <col min="31" max="31" width="39.125" style="69" bestFit="1" customWidth="1"/>
    <col min="32" max="32" width="34.375" style="69" bestFit="1" customWidth="1"/>
    <col min="33" max="33" width="37.875" style="69" bestFit="1" customWidth="1"/>
    <col min="34" max="34" width="40.125" style="69" bestFit="1" customWidth="1"/>
    <col min="35" max="35" width="38.75" style="69" bestFit="1" customWidth="1"/>
    <col min="36" max="36" width="35.25" style="69" bestFit="1" customWidth="1"/>
    <col min="37" max="37" width="37" style="69" bestFit="1" customWidth="1"/>
    <col min="38" max="38" width="32" style="69" bestFit="1" customWidth="1"/>
    <col min="39" max="39" width="35.75" style="69" bestFit="1" customWidth="1"/>
    <col min="40" max="40" width="35" style="69" bestFit="1" customWidth="1"/>
    <col min="41" max="41" width="39.75" style="68" bestFit="1" customWidth="1"/>
    <col min="42" max="42" width="37.375" style="68" bestFit="1" customWidth="1"/>
    <col min="43" max="43" width="62.125" style="68" bestFit="1" customWidth="1"/>
    <col min="44" max="44" width="47.375" style="68" bestFit="1" customWidth="1"/>
    <col min="45" max="45" width="53.75" style="68" bestFit="1" customWidth="1"/>
    <col min="46" max="46" width="58.25" style="68" bestFit="1" customWidth="1"/>
    <col min="47" max="47" width="65" style="68" bestFit="1" customWidth="1"/>
    <col min="48" max="48" width="55.25" style="68" bestFit="1" customWidth="1"/>
    <col min="49" max="49" width="47.25" style="68" bestFit="1" customWidth="1"/>
    <col min="50" max="50" width="52.75" style="68" bestFit="1" customWidth="1"/>
    <col min="51" max="51" width="61.875" style="68" bestFit="1" customWidth="1"/>
    <col min="52" max="52" width="36.375" style="68" bestFit="1" customWidth="1"/>
    <col min="53" max="53" width="41.625" style="68" bestFit="1" customWidth="1"/>
    <col min="54" max="54" width="43" style="68" bestFit="1" customWidth="1"/>
    <col min="55" max="55" width="39.125" style="68" bestFit="1" customWidth="1"/>
    <col min="56" max="56" width="34.375" style="68" bestFit="1" customWidth="1"/>
    <col min="57" max="57" width="37.875" style="68" bestFit="1" customWidth="1"/>
    <col min="58" max="58" width="40.125" style="68" bestFit="1" customWidth="1"/>
    <col min="59" max="59" width="38.75" style="68" bestFit="1" customWidth="1"/>
    <col min="60" max="60" width="35.25" style="68" bestFit="1" customWidth="1"/>
    <col min="61" max="61" width="37" style="68" bestFit="1" customWidth="1"/>
    <col min="62" max="62" width="32" style="68" bestFit="1" customWidth="1"/>
    <col min="63" max="63" width="35.75" style="68" bestFit="1" customWidth="1"/>
    <col min="64" max="64" width="35" style="68" bestFit="1" customWidth="1"/>
    <col min="65" max="65" width="39.75" style="68" bestFit="1" customWidth="1"/>
    <col min="66" max="66" width="37.375" style="68" bestFit="1" customWidth="1"/>
    <col min="67" max="67" width="62.125" style="68" bestFit="1" customWidth="1"/>
    <col min="68" max="68" width="47.375" style="68" bestFit="1" customWidth="1"/>
    <col min="69" max="69" width="53.75" style="68" bestFit="1" customWidth="1"/>
    <col min="70" max="70" width="58.25" style="68" bestFit="1" customWidth="1"/>
    <col min="71" max="71" width="65" style="68" bestFit="1" customWidth="1"/>
    <col min="72" max="72" width="55.25" style="68" bestFit="1" customWidth="1"/>
    <col min="73" max="73" width="47.25" style="68" bestFit="1" customWidth="1"/>
    <col min="74" max="74" width="52.75" style="68" bestFit="1" customWidth="1"/>
    <col min="75" max="75" width="61.875" style="68" bestFit="1" customWidth="1"/>
    <col min="76" max="76" width="36.375" style="68" bestFit="1" customWidth="1"/>
    <col min="77" max="77" width="41.625" style="68" bestFit="1" customWidth="1"/>
    <col min="78" max="78" width="43" style="68" bestFit="1" customWidth="1"/>
    <col min="79" max="79" width="39.125" style="68" bestFit="1" customWidth="1"/>
    <col min="80" max="80" width="34.375" style="68" bestFit="1" customWidth="1"/>
    <col min="81" max="81" width="37.875" style="68" bestFit="1" customWidth="1"/>
    <col min="82" max="82" width="40.125" style="68" bestFit="1" customWidth="1"/>
    <col min="83" max="83" width="38.75" style="68" bestFit="1" customWidth="1"/>
    <col min="84" max="84" width="35.25" style="68" bestFit="1" customWidth="1"/>
    <col min="85" max="85" width="37" style="68" bestFit="1" customWidth="1"/>
    <col min="86" max="86" width="32" style="68" bestFit="1" customWidth="1"/>
    <col min="87" max="87" width="35.75" style="68" bestFit="1" customWidth="1"/>
    <col min="88" max="88" width="35" style="68" bestFit="1" customWidth="1"/>
    <col min="89" max="89" width="39.75" style="68" bestFit="1" customWidth="1"/>
    <col min="90" max="90" width="37.375" style="68" bestFit="1" customWidth="1"/>
    <col min="91" max="91" width="62.125" style="68" bestFit="1" customWidth="1"/>
    <col min="92" max="92" width="47.375" style="68" bestFit="1" customWidth="1"/>
    <col min="93" max="93" width="53.75" style="68" bestFit="1" customWidth="1"/>
    <col min="94" max="94" width="58.25" style="68" bestFit="1" customWidth="1"/>
    <col min="95" max="95" width="65" style="68" bestFit="1" customWidth="1"/>
    <col min="96" max="96" width="55.25" style="68" bestFit="1" customWidth="1"/>
    <col min="97" max="97" width="47.25" style="68" bestFit="1" customWidth="1"/>
    <col min="98" max="98" width="52.75" style="68" bestFit="1" customWidth="1"/>
    <col min="99" max="99" width="61.875" style="68" bestFit="1" customWidth="1"/>
    <col min="100" max="100" width="36.375" style="68" bestFit="1" customWidth="1"/>
    <col min="101" max="101" width="41.625" style="68" bestFit="1" customWidth="1"/>
    <col min="102" max="102" width="43" style="68" bestFit="1" customWidth="1"/>
    <col min="103" max="103" width="39.125" style="68" bestFit="1" customWidth="1"/>
    <col min="104" max="104" width="34.375" style="68" bestFit="1" customWidth="1"/>
    <col min="105" max="105" width="37.875" style="68" bestFit="1" customWidth="1"/>
    <col min="106" max="106" width="40.125" style="68" bestFit="1" customWidth="1"/>
    <col min="107" max="107" width="38.75" style="68" bestFit="1" customWidth="1"/>
    <col min="108" max="108" width="35.25" style="68" bestFit="1" customWidth="1"/>
    <col min="109" max="109" width="37" style="68" bestFit="1" customWidth="1"/>
    <col min="110" max="110" width="32" style="68" bestFit="1" customWidth="1"/>
    <col min="111" max="111" width="35.75" style="68" bestFit="1" customWidth="1"/>
    <col min="112" max="112" width="35" style="68" bestFit="1" customWidth="1"/>
    <col min="113" max="113" width="39.75" style="68" bestFit="1" customWidth="1"/>
    <col min="114" max="114" width="37.375" style="68" bestFit="1" customWidth="1"/>
    <col min="115" max="115" width="62.125" style="68" bestFit="1" customWidth="1"/>
    <col min="116" max="116" width="47.375" style="68" bestFit="1" customWidth="1"/>
    <col min="117" max="117" width="53.75" style="68" bestFit="1" customWidth="1"/>
    <col min="118" max="118" width="58.25" style="68" bestFit="1" customWidth="1"/>
    <col min="119" max="119" width="65" style="68" bestFit="1" customWidth="1"/>
    <col min="120" max="120" width="55.25" style="68" bestFit="1" customWidth="1"/>
    <col min="121" max="121" width="47.25" style="68" bestFit="1" customWidth="1"/>
    <col min="122" max="122" width="52.75" style="68" bestFit="1" customWidth="1"/>
    <col min="123" max="123" width="61.875" style="68" bestFit="1" customWidth="1"/>
    <col min="124" max="124" width="36.375" style="68" bestFit="1" customWidth="1"/>
    <col min="125" max="125" width="41.625" style="68" bestFit="1" customWidth="1"/>
    <col min="126" max="126" width="43" style="68" bestFit="1" customWidth="1"/>
    <col min="127" max="127" width="39.125" style="68" bestFit="1" customWidth="1"/>
    <col min="128" max="128" width="34.375" style="68" bestFit="1" customWidth="1"/>
    <col min="129" max="129" width="37.875" style="68" bestFit="1" customWidth="1"/>
    <col min="130" max="130" width="40.125" style="68" bestFit="1" customWidth="1"/>
    <col min="131" max="131" width="38.75" style="68" bestFit="1" customWidth="1"/>
    <col min="132" max="132" width="35.25" style="68" bestFit="1" customWidth="1"/>
    <col min="133" max="133" width="37" style="68" bestFit="1" customWidth="1"/>
    <col min="134" max="134" width="32" style="68" bestFit="1" customWidth="1"/>
    <col min="135" max="135" width="35.75" style="68" bestFit="1" customWidth="1"/>
    <col min="136" max="136" width="35" style="68" bestFit="1" customWidth="1"/>
    <col min="137" max="137" width="39.75" style="68" bestFit="1" customWidth="1"/>
    <col min="138" max="138" width="37.375" style="68" bestFit="1" customWidth="1"/>
    <col min="139" max="139" width="62.125" style="68" bestFit="1" customWidth="1"/>
    <col min="140" max="140" width="47.375" style="68" bestFit="1" customWidth="1"/>
    <col min="141" max="141" width="53.75" style="68" bestFit="1" customWidth="1"/>
    <col min="142" max="142" width="58.25" style="68" bestFit="1" customWidth="1"/>
    <col min="143" max="143" width="65" style="68" bestFit="1" customWidth="1"/>
    <col min="144" max="144" width="55.25" style="68" bestFit="1" customWidth="1"/>
    <col min="145" max="145" width="47.25" style="68" bestFit="1" customWidth="1"/>
    <col min="146" max="146" width="52.75" style="68" bestFit="1" customWidth="1"/>
    <col min="147" max="147" width="61.875" style="68" bestFit="1" customWidth="1"/>
    <col min="148" max="148" width="36.375" style="68" bestFit="1" customWidth="1"/>
    <col min="149" max="149" width="41.625" style="68" bestFit="1" customWidth="1"/>
    <col min="150" max="150" width="43" style="68" bestFit="1" customWidth="1"/>
    <col min="151" max="151" width="39.125" style="68" bestFit="1" customWidth="1"/>
    <col min="152" max="152" width="34.375" style="68" bestFit="1" customWidth="1"/>
    <col min="153" max="153" width="37.875" style="68" bestFit="1" customWidth="1"/>
    <col min="154" max="154" width="40.125" style="68" bestFit="1" customWidth="1"/>
    <col min="155" max="155" width="38.75" style="68" bestFit="1" customWidth="1"/>
    <col min="156" max="156" width="35.25" style="68" bestFit="1" customWidth="1"/>
    <col min="157" max="157" width="37" style="68" bestFit="1" customWidth="1"/>
    <col min="158" max="158" width="32" style="68" bestFit="1" customWidth="1"/>
    <col min="159" max="159" width="35.75" style="68" bestFit="1" customWidth="1"/>
    <col min="160" max="160" width="35" style="68" bestFit="1" customWidth="1"/>
    <col min="161" max="161" width="39.75" style="68" bestFit="1" customWidth="1"/>
    <col min="162" max="162" width="37.375" style="68" bestFit="1" customWidth="1"/>
    <col min="163" max="163" width="62.125" style="68" bestFit="1" customWidth="1"/>
    <col min="164" max="164" width="47.375" style="68" bestFit="1" customWidth="1"/>
    <col min="165" max="165" width="53.75" style="68" bestFit="1" customWidth="1"/>
    <col min="166" max="166" width="58.25" style="68" bestFit="1" customWidth="1"/>
    <col min="167" max="167" width="65" style="68" bestFit="1" customWidth="1"/>
    <col min="168" max="168" width="55.25" style="68" bestFit="1" customWidth="1"/>
    <col min="169" max="169" width="47.25" style="68" bestFit="1" customWidth="1"/>
    <col min="170" max="170" width="52.75" style="68" bestFit="1" customWidth="1"/>
    <col min="171" max="171" width="61.875" style="68" bestFit="1" customWidth="1"/>
    <col min="172" max="172" width="36.375" style="68" bestFit="1" customWidth="1"/>
    <col min="173" max="173" width="41.625" style="68" bestFit="1" customWidth="1"/>
    <col min="174" max="174" width="43" style="68" bestFit="1" customWidth="1"/>
    <col min="175" max="175" width="39.125" style="68" bestFit="1" customWidth="1"/>
    <col min="176" max="176" width="34.375" style="68" bestFit="1" customWidth="1"/>
    <col min="177" max="177" width="37.875" style="68" bestFit="1" customWidth="1"/>
    <col min="178" max="178" width="40.125" style="68" bestFit="1" customWidth="1"/>
    <col min="179" max="179" width="38.75" style="68" bestFit="1" customWidth="1"/>
    <col min="180" max="180" width="35.25" style="68" bestFit="1" customWidth="1"/>
    <col min="181" max="181" width="37" style="68" bestFit="1" customWidth="1"/>
    <col min="182" max="182" width="32" style="68" bestFit="1" customWidth="1"/>
    <col min="183" max="183" width="35.75" style="68" bestFit="1" customWidth="1"/>
    <col min="184" max="184" width="35" style="68" bestFit="1" customWidth="1"/>
    <col min="185" max="185" width="39.75" style="68" bestFit="1" customWidth="1"/>
    <col min="186" max="186" width="37.375" style="68" bestFit="1" customWidth="1"/>
    <col min="187" max="187" width="62.125" style="68" bestFit="1" customWidth="1"/>
    <col min="188" max="188" width="47.375" style="68" bestFit="1" customWidth="1"/>
    <col min="189" max="189" width="53.75" style="68" bestFit="1" customWidth="1"/>
    <col min="190" max="190" width="58.25" style="68" bestFit="1" customWidth="1"/>
    <col min="191" max="191" width="65" style="68" bestFit="1" customWidth="1"/>
    <col min="192" max="192" width="55.25" style="68" bestFit="1" customWidth="1"/>
    <col min="193" max="193" width="47.25" style="68" bestFit="1" customWidth="1"/>
    <col min="194" max="194" width="52.75" style="68" bestFit="1" customWidth="1"/>
    <col min="195" max="195" width="61.875" style="68" bestFit="1" customWidth="1"/>
    <col min="196" max="196" width="36.375" style="68" bestFit="1" customWidth="1"/>
    <col min="197" max="197" width="41.625" style="68" bestFit="1" customWidth="1"/>
    <col min="198" max="198" width="43" style="68" bestFit="1" customWidth="1"/>
    <col min="199" max="199" width="39.125" style="68" bestFit="1" customWidth="1"/>
    <col min="200" max="200" width="34.375" style="68" bestFit="1" customWidth="1"/>
    <col min="201" max="201" width="37.875" style="68" bestFit="1" customWidth="1"/>
    <col min="202" max="202" width="40.125" style="68" bestFit="1" customWidth="1"/>
    <col min="203" max="203" width="38.75" style="68" bestFit="1" customWidth="1"/>
    <col min="204" max="204" width="35.25" style="68" bestFit="1" customWidth="1"/>
    <col min="205" max="205" width="37" style="68" bestFit="1" customWidth="1"/>
    <col min="206" max="206" width="32" style="68" bestFit="1" customWidth="1"/>
    <col min="207" max="207" width="35.75" style="68" bestFit="1" customWidth="1"/>
    <col min="208" max="208" width="35" style="68" bestFit="1" customWidth="1"/>
    <col min="209" max="209" width="39.75" style="68" bestFit="1" customWidth="1"/>
    <col min="210" max="210" width="37.375" style="68" bestFit="1" customWidth="1"/>
    <col min="211" max="211" width="62.125" style="68" bestFit="1" customWidth="1"/>
    <col min="212" max="212" width="47.375" style="68" bestFit="1" customWidth="1"/>
    <col min="213" max="213" width="53.75" style="68" bestFit="1" customWidth="1"/>
    <col min="214" max="214" width="58.25" style="68" bestFit="1" customWidth="1"/>
    <col min="215" max="215" width="65" style="68" bestFit="1" customWidth="1"/>
    <col min="216" max="216" width="55.25" style="68" bestFit="1" customWidth="1"/>
    <col min="217" max="217" width="47.25" style="68" bestFit="1" customWidth="1"/>
    <col min="218" max="218" width="52.75" style="68" bestFit="1" customWidth="1"/>
    <col min="219" max="219" width="61.875" style="68" bestFit="1" customWidth="1"/>
    <col min="220" max="220" width="36.375" style="68" bestFit="1" customWidth="1"/>
    <col min="221" max="221" width="41.625" style="68" bestFit="1" customWidth="1"/>
    <col min="222" max="222" width="43" style="68" bestFit="1" customWidth="1"/>
    <col min="223" max="223" width="39.125" style="68" bestFit="1" customWidth="1"/>
    <col min="224" max="224" width="34.375" style="68" bestFit="1" customWidth="1"/>
    <col min="225" max="225" width="37.875" style="68" bestFit="1" customWidth="1"/>
    <col min="226" max="226" width="40.125" style="68" bestFit="1" customWidth="1"/>
    <col min="227" max="227" width="38.75" style="68" bestFit="1" customWidth="1"/>
    <col min="228" max="228" width="35.25" style="68" bestFit="1" customWidth="1"/>
    <col min="229" max="229" width="37" style="68" bestFit="1" customWidth="1"/>
    <col min="230" max="230" width="32" style="68" bestFit="1" customWidth="1"/>
    <col min="231" max="231" width="35.75" style="68" bestFit="1" customWidth="1"/>
    <col min="232" max="232" width="35" style="68" bestFit="1" customWidth="1"/>
    <col min="233" max="233" width="39.75" style="68" bestFit="1" customWidth="1"/>
    <col min="234" max="234" width="37.375" style="68" bestFit="1" customWidth="1"/>
    <col min="235" max="235" width="62.125" style="68" bestFit="1" customWidth="1"/>
    <col min="236" max="236" width="47.375" style="68" bestFit="1" customWidth="1"/>
    <col min="237" max="237" width="53.75" style="68" bestFit="1" customWidth="1"/>
    <col min="238" max="238" width="58.25" style="68" bestFit="1" customWidth="1"/>
    <col min="239" max="239" width="65" style="68" bestFit="1" customWidth="1"/>
    <col min="240" max="240" width="55.25" style="68" bestFit="1" customWidth="1"/>
    <col min="241" max="241" width="47.25" style="68" bestFit="1" customWidth="1"/>
    <col min="242" max="242" width="52.75" style="68" bestFit="1" customWidth="1"/>
    <col min="243" max="243" width="61.875" style="68" bestFit="1" customWidth="1"/>
    <col min="244" max="244" width="36.375" style="68" bestFit="1" customWidth="1"/>
    <col min="245" max="245" width="41.625" style="68" bestFit="1" customWidth="1"/>
    <col min="246" max="246" width="43" style="68" bestFit="1" customWidth="1"/>
    <col min="247" max="247" width="39.125" style="68" bestFit="1" customWidth="1"/>
    <col min="248" max="248" width="34.375" style="68" bestFit="1" customWidth="1"/>
    <col min="249" max="249" width="37.875" style="68" bestFit="1" customWidth="1"/>
    <col min="250" max="250" width="40.125" style="68" bestFit="1" customWidth="1"/>
    <col min="251" max="251" width="38.75" style="68" bestFit="1" customWidth="1"/>
    <col min="252" max="252" width="35.25" style="68" bestFit="1" customWidth="1"/>
    <col min="253" max="253" width="37" style="68" bestFit="1" customWidth="1"/>
    <col min="254" max="254" width="32" style="68" bestFit="1" customWidth="1"/>
    <col min="255" max="255" width="35.75" style="68" bestFit="1" customWidth="1"/>
    <col min="256" max="256" width="35" style="68" bestFit="1" customWidth="1"/>
    <col min="257" max="257" width="39.75" style="68" bestFit="1" customWidth="1"/>
    <col min="258" max="258" width="37.375" style="68" bestFit="1" customWidth="1"/>
    <col min="259" max="259" width="62.125" style="68" bestFit="1" customWidth="1"/>
    <col min="260" max="260" width="47.375" style="68" bestFit="1" customWidth="1"/>
    <col min="261" max="261" width="53.75" style="68" bestFit="1" customWidth="1"/>
    <col min="262" max="262" width="58.25" style="68" bestFit="1" customWidth="1"/>
    <col min="263" max="263" width="65" style="68" bestFit="1" customWidth="1"/>
    <col min="264" max="264" width="55.25" style="68" bestFit="1" customWidth="1"/>
    <col min="265" max="265" width="47.25" style="68" bestFit="1" customWidth="1"/>
    <col min="266" max="266" width="52.75" style="68" bestFit="1" customWidth="1"/>
    <col min="267" max="267" width="61.875" style="68" bestFit="1" customWidth="1"/>
    <col min="268" max="268" width="36.375" style="68" bestFit="1" customWidth="1"/>
    <col min="269" max="269" width="41.625" style="68" bestFit="1" customWidth="1"/>
    <col min="270" max="270" width="43" style="68" bestFit="1" customWidth="1"/>
    <col min="271" max="271" width="39.125" style="68" bestFit="1" customWidth="1"/>
    <col min="272" max="272" width="34.375" style="68" bestFit="1" customWidth="1"/>
    <col min="273" max="273" width="37.875" style="68" bestFit="1" customWidth="1"/>
    <col min="274" max="274" width="40.125" style="68" bestFit="1" customWidth="1"/>
    <col min="275" max="275" width="38.75" style="68" bestFit="1" customWidth="1"/>
    <col min="276" max="276" width="35.25" style="68" bestFit="1" customWidth="1"/>
    <col min="277" max="277" width="37" style="68" bestFit="1" customWidth="1"/>
    <col min="278" max="278" width="32" style="68" bestFit="1" customWidth="1"/>
    <col min="279" max="279" width="35.75" style="68" bestFit="1" customWidth="1"/>
    <col min="280" max="280" width="35" style="68" bestFit="1" customWidth="1"/>
    <col min="281" max="281" width="39.75" style="68" bestFit="1" customWidth="1"/>
    <col min="282" max="282" width="37.375" style="68" bestFit="1" customWidth="1"/>
    <col min="283" max="283" width="62.125" style="68" bestFit="1" customWidth="1"/>
    <col min="284" max="284" width="47.375" style="68" bestFit="1" customWidth="1"/>
    <col min="285" max="285" width="53.75" style="68" bestFit="1" customWidth="1"/>
    <col min="286" max="286" width="58.25" style="68" bestFit="1" customWidth="1"/>
    <col min="287" max="287" width="65" style="68" bestFit="1" customWidth="1"/>
    <col min="288" max="288" width="55.25" style="68" bestFit="1" customWidth="1"/>
    <col min="289" max="289" width="47.25" style="68" bestFit="1" customWidth="1"/>
    <col min="290" max="290" width="52.75" style="68" bestFit="1" customWidth="1"/>
    <col min="291" max="291" width="61.875" style="68" bestFit="1" customWidth="1"/>
    <col min="292" max="292" width="36.375" style="68" bestFit="1" customWidth="1"/>
    <col min="293" max="293" width="41.625" style="68" bestFit="1" customWidth="1"/>
    <col min="294" max="294" width="43" style="68" bestFit="1" customWidth="1"/>
    <col min="295" max="295" width="39.125" style="68" bestFit="1" customWidth="1"/>
    <col min="296" max="296" width="34.375" style="68" bestFit="1" customWidth="1"/>
    <col min="297" max="297" width="37.875" style="68" bestFit="1" customWidth="1"/>
    <col min="298" max="298" width="40.125" style="68" bestFit="1" customWidth="1"/>
    <col min="299" max="299" width="38.75" style="68" bestFit="1" customWidth="1"/>
    <col min="300" max="300" width="35.25" style="68" bestFit="1" customWidth="1"/>
    <col min="301" max="301" width="37" style="68" bestFit="1" customWidth="1"/>
    <col min="302" max="302" width="32" style="68" bestFit="1" customWidth="1"/>
    <col min="303" max="303" width="35.75" style="68" bestFit="1" customWidth="1"/>
    <col min="304" max="304" width="35" style="68" bestFit="1" customWidth="1"/>
    <col min="305" max="305" width="39.75" style="68" bestFit="1" customWidth="1"/>
    <col min="306" max="306" width="37.375" style="68" bestFit="1" customWidth="1"/>
    <col min="307" max="307" width="62.125" style="68" bestFit="1" customWidth="1"/>
    <col min="308" max="308" width="47.375" style="68" bestFit="1" customWidth="1"/>
    <col min="309" max="309" width="53.75" style="68" bestFit="1" customWidth="1"/>
    <col min="310" max="310" width="58.25" style="68" bestFit="1" customWidth="1"/>
    <col min="311" max="311" width="65" style="68" bestFit="1" customWidth="1"/>
    <col min="312" max="312" width="55.25" style="68" bestFit="1" customWidth="1"/>
    <col min="313" max="313" width="47.25" style="68" bestFit="1" customWidth="1"/>
    <col min="314" max="314" width="52.75" style="68" bestFit="1" customWidth="1"/>
    <col min="315" max="315" width="61.875" style="68" bestFit="1" customWidth="1"/>
    <col min="316" max="316" width="36.375" style="68" bestFit="1" customWidth="1"/>
    <col min="317" max="317" width="41.625" style="68" bestFit="1" customWidth="1"/>
    <col min="318" max="318" width="43" style="68" bestFit="1" customWidth="1"/>
    <col min="319" max="319" width="39.125" style="68" bestFit="1" customWidth="1"/>
    <col min="320" max="320" width="34.375" style="68" bestFit="1" customWidth="1"/>
    <col min="321" max="321" width="37.875" style="68" bestFit="1" customWidth="1"/>
    <col min="322" max="322" width="40.125" style="68" bestFit="1" customWidth="1"/>
    <col min="323" max="323" width="38.75" style="68" bestFit="1" customWidth="1"/>
    <col min="324" max="324" width="35.25" style="68" bestFit="1" customWidth="1"/>
    <col min="325" max="325" width="37" style="68" bestFit="1" customWidth="1"/>
    <col min="326" max="326" width="32" style="68" bestFit="1" customWidth="1"/>
    <col min="327" max="327" width="35.75" style="68" bestFit="1" customWidth="1"/>
    <col min="328" max="328" width="35" style="68" bestFit="1" customWidth="1"/>
    <col min="329" max="329" width="39.75" style="68" bestFit="1" customWidth="1"/>
    <col min="330" max="330" width="37.375" style="68" bestFit="1" customWidth="1"/>
    <col min="331" max="331" width="62.125" style="68" bestFit="1" customWidth="1"/>
    <col min="332" max="332" width="47.375" style="68" bestFit="1" customWidth="1"/>
    <col min="333" max="333" width="53.75" style="68" bestFit="1" customWidth="1"/>
    <col min="334" max="334" width="58.25" style="68" bestFit="1" customWidth="1"/>
    <col min="335" max="335" width="65" style="68" bestFit="1" customWidth="1"/>
    <col min="336" max="336" width="55.25" style="68" bestFit="1" customWidth="1"/>
    <col min="337" max="337" width="47.25" style="68" bestFit="1" customWidth="1"/>
    <col min="338" max="338" width="52.75" style="68" bestFit="1" customWidth="1"/>
    <col min="339" max="339" width="61.875" style="68" bestFit="1" customWidth="1"/>
    <col min="340" max="340" width="36.375" style="68" bestFit="1" customWidth="1"/>
    <col min="341" max="341" width="41.625" style="68" bestFit="1" customWidth="1"/>
    <col min="342" max="342" width="43" style="68" bestFit="1" customWidth="1"/>
    <col min="343" max="343" width="39.125" style="68" bestFit="1" customWidth="1"/>
    <col min="344" max="344" width="34.375" style="68" bestFit="1" customWidth="1"/>
    <col min="345" max="345" width="37.875" style="68" bestFit="1" customWidth="1"/>
    <col min="346" max="346" width="40.125" style="68" bestFit="1" customWidth="1"/>
    <col min="347" max="347" width="38.75" style="68" bestFit="1" customWidth="1"/>
    <col min="348" max="348" width="35.25" style="68" bestFit="1" customWidth="1"/>
    <col min="349" max="349" width="37" style="68" bestFit="1" customWidth="1"/>
    <col min="350" max="350" width="32" style="68" bestFit="1" customWidth="1"/>
    <col min="351" max="351" width="35.75" style="68" bestFit="1" customWidth="1"/>
    <col min="352" max="352" width="35" style="68" bestFit="1" customWidth="1"/>
    <col min="353" max="353" width="39.75" style="68" bestFit="1" customWidth="1"/>
    <col min="354" max="354" width="37.375" style="68" bestFit="1" customWidth="1"/>
    <col min="355" max="355" width="62.125" style="68" bestFit="1" customWidth="1"/>
    <col min="356" max="356" width="47.375" style="68" bestFit="1" customWidth="1"/>
    <col min="357" max="357" width="53.75" style="68" bestFit="1" customWidth="1"/>
    <col min="358" max="358" width="58.25" style="68" bestFit="1" customWidth="1"/>
    <col min="359" max="359" width="65" style="68" bestFit="1" customWidth="1"/>
    <col min="360" max="360" width="55.25" style="68" bestFit="1" customWidth="1"/>
    <col min="361" max="361" width="47.25" style="68" bestFit="1" customWidth="1"/>
    <col min="362" max="362" width="52.75" style="68" bestFit="1" customWidth="1"/>
    <col min="363" max="363" width="61.875" style="68" bestFit="1" customWidth="1"/>
    <col min="364" max="364" width="36.375" style="68" bestFit="1" customWidth="1"/>
    <col min="365" max="365" width="41.625" style="68" bestFit="1" customWidth="1"/>
    <col min="366" max="366" width="43" style="68" bestFit="1" customWidth="1"/>
    <col min="367" max="367" width="39.125" style="68" bestFit="1" customWidth="1"/>
    <col min="368" max="368" width="34.375" style="68" bestFit="1" customWidth="1"/>
    <col min="369" max="369" width="37.875" style="68" bestFit="1" customWidth="1"/>
    <col min="370" max="370" width="40.125" style="68" bestFit="1" customWidth="1"/>
    <col min="371" max="371" width="38.75" style="68" bestFit="1" customWidth="1"/>
    <col min="372" max="372" width="35.25" style="68" bestFit="1" customWidth="1"/>
    <col min="373" max="373" width="37" style="68" bestFit="1" customWidth="1"/>
    <col min="374" max="374" width="32" style="68" bestFit="1" customWidth="1"/>
    <col min="375" max="375" width="35.75" style="68" bestFit="1" customWidth="1"/>
    <col min="376" max="376" width="35" style="68" bestFit="1" customWidth="1"/>
    <col min="377" max="377" width="39.75" style="68" bestFit="1" customWidth="1"/>
    <col min="378" max="378" width="37.375" style="68" bestFit="1" customWidth="1"/>
    <col min="379" max="379" width="62.125" style="68" bestFit="1" customWidth="1"/>
    <col min="380" max="380" width="47.375" style="68" bestFit="1" customWidth="1"/>
    <col min="381" max="381" width="53.75" style="68" bestFit="1" customWidth="1"/>
    <col min="382" max="382" width="58.25" style="68" bestFit="1" customWidth="1"/>
    <col min="383" max="383" width="65" style="68" bestFit="1" customWidth="1"/>
    <col min="384" max="384" width="55.25" style="68" bestFit="1" customWidth="1"/>
    <col min="385" max="385" width="47.25" style="68" bestFit="1" customWidth="1"/>
    <col min="386" max="386" width="52.75" style="68" bestFit="1" customWidth="1"/>
    <col min="387" max="387" width="61.875" style="68" bestFit="1" customWidth="1"/>
    <col min="388" max="388" width="36.375" style="68" bestFit="1" customWidth="1"/>
    <col min="389" max="389" width="41.625" style="68" bestFit="1" customWidth="1"/>
    <col min="390" max="390" width="43" style="68" bestFit="1" customWidth="1"/>
    <col min="391" max="391" width="39.125" style="68" bestFit="1" customWidth="1"/>
    <col min="392" max="392" width="34.375" style="68" bestFit="1" customWidth="1"/>
    <col min="393" max="393" width="37.875" style="68" bestFit="1" customWidth="1"/>
    <col min="394" max="394" width="40.125" style="68" bestFit="1" customWidth="1"/>
    <col min="395" max="395" width="38.75" style="68" bestFit="1" customWidth="1"/>
    <col min="396" max="396" width="35.25" style="68" bestFit="1" customWidth="1"/>
    <col min="397" max="397" width="37" style="68" bestFit="1" customWidth="1"/>
    <col min="398" max="398" width="32" style="68" bestFit="1" customWidth="1"/>
    <col min="399" max="399" width="35.75" style="68" bestFit="1" customWidth="1"/>
    <col min="400" max="400" width="35" style="68" bestFit="1" customWidth="1"/>
    <col min="401" max="401" width="39.75" style="68" bestFit="1" customWidth="1"/>
    <col min="402" max="402" width="37.375" style="68" bestFit="1" customWidth="1"/>
    <col min="403" max="403" width="62.125" style="68" bestFit="1" customWidth="1"/>
    <col min="404" max="404" width="47.375" style="68" bestFit="1" customWidth="1"/>
    <col min="405" max="405" width="53.75" style="68" bestFit="1" customWidth="1"/>
    <col min="406" max="406" width="58.25" style="68" bestFit="1" customWidth="1"/>
    <col min="407" max="407" width="65" style="68" bestFit="1" customWidth="1"/>
    <col min="408" max="408" width="55.25" style="68" bestFit="1" customWidth="1"/>
    <col min="409" max="409" width="47.25" style="68" bestFit="1" customWidth="1"/>
    <col min="410" max="410" width="52.75" style="68" bestFit="1" customWidth="1"/>
    <col min="411" max="411" width="61.875" style="68" bestFit="1" customWidth="1"/>
    <col min="412" max="412" width="36.375" style="68" bestFit="1" customWidth="1"/>
    <col min="413" max="413" width="41.625" style="68" bestFit="1" customWidth="1"/>
    <col min="414" max="414" width="43" style="68" bestFit="1" customWidth="1"/>
    <col min="415" max="415" width="39.125" style="68" bestFit="1" customWidth="1"/>
    <col min="416" max="416" width="34.375" style="68" bestFit="1" customWidth="1"/>
    <col min="417" max="417" width="37.875" style="68" bestFit="1" customWidth="1"/>
    <col min="418" max="418" width="40.125" style="68" bestFit="1" customWidth="1"/>
    <col min="419" max="419" width="38.75" style="68" bestFit="1" customWidth="1"/>
    <col min="420" max="420" width="35.25" style="68" bestFit="1" customWidth="1"/>
    <col min="421" max="421" width="37" style="68" bestFit="1" customWidth="1"/>
    <col min="422" max="422" width="32" style="68" bestFit="1" customWidth="1"/>
    <col min="423" max="423" width="35.75" style="68" bestFit="1" customWidth="1"/>
    <col min="424" max="424" width="35" style="68" bestFit="1" customWidth="1"/>
    <col min="425" max="425" width="39.75" style="68" bestFit="1" customWidth="1"/>
    <col min="426" max="426" width="37.375" style="68" bestFit="1" customWidth="1"/>
    <col min="427" max="427" width="62.125" style="68" bestFit="1" customWidth="1"/>
    <col min="428" max="428" width="47.375" style="68" bestFit="1" customWidth="1"/>
    <col min="429" max="429" width="53.75" style="68" bestFit="1" customWidth="1"/>
    <col min="430" max="430" width="58.25" style="68" bestFit="1" customWidth="1"/>
    <col min="431" max="431" width="65" style="68" bestFit="1" customWidth="1"/>
    <col min="432" max="432" width="55.25" style="68" bestFit="1" customWidth="1"/>
    <col min="433" max="433" width="47.25" style="68" bestFit="1" customWidth="1"/>
    <col min="434" max="434" width="52.75" style="68" bestFit="1" customWidth="1"/>
    <col min="435" max="435" width="61.875" style="68" bestFit="1" customWidth="1"/>
    <col min="436" max="436" width="36.375" style="68" bestFit="1" customWidth="1"/>
    <col min="437" max="437" width="41.625" style="68" bestFit="1" customWidth="1"/>
    <col min="438" max="438" width="43" style="68" bestFit="1" customWidth="1"/>
    <col min="439" max="439" width="39.125" style="68" bestFit="1" customWidth="1"/>
    <col min="440" max="440" width="34.375" style="68" bestFit="1" customWidth="1"/>
    <col min="441" max="441" width="37.875" style="68" bestFit="1" customWidth="1"/>
    <col min="442" max="442" width="40.125" style="68" bestFit="1" customWidth="1"/>
    <col min="443" max="443" width="38.75" style="68" bestFit="1" customWidth="1"/>
    <col min="444" max="444" width="35.25" style="68" bestFit="1" customWidth="1"/>
    <col min="445" max="445" width="37" style="68" bestFit="1" customWidth="1"/>
    <col min="446" max="446" width="32" style="68" bestFit="1" customWidth="1"/>
    <col min="447" max="447" width="35.75" style="68" bestFit="1" customWidth="1"/>
    <col min="448" max="448" width="35" style="68" bestFit="1" customWidth="1"/>
    <col min="449" max="449" width="39.75" style="68" bestFit="1" customWidth="1"/>
    <col min="450" max="450" width="37.375" style="68" bestFit="1" customWidth="1"/>
    <col min="451" max="451" width="62.125" style="68" bestFit="1" customWidth="1"/>
    <col min="452" max="452" width="47.375" style="68" bestFit="1" customWidth="1"/>
    <col min="453" max="453" width="53.75" style="68" bestFit="1" customWidth="1"/>
    <col min="454" max="454" width="58.25" style="68" bestFit="1" customWidth="1"/>
    <col min="455" max="455" width="65" style="68" bestFit="1" customWidth="1"/>
    <col min="456" max="456" width="55.25" style="68" bestFit="1" customWidth="1"/>
    <col min="457" max="457" width="47.25" style="68" bestFit="1" customWidth="1"/>
    <col min="458" max="458" width="52.75" style="68" bestFit="1" customWidth="1"/>
    <col min="459" max="459" width="61.875" style="68" bestFit="1" customWidth="1"/>
    <col min="460" max="460" width="36.375" style="68" bestFit="1" customWidth="1"/>
    <col min="461" max="461" width="41.625" style="68" bestFit="1" customWidth="1"/>
    <col min="462" max="462" width="43" style="68" bestFit="1" customWidth="1"/>
    <col min="463" max="463" width="39.125" style="68" bestFit="1" customWidth="1"/>
    <col min="464" max="464" width="34.375" style="68" bestFit="1" customWidth="1"/>
    <col min="465" max="465" width="37.875" style="68" bestFit="1" customWidth="1"/>
    <col min="466" max="466" width="40.125" style="68" bestFit="1" customWidth="1"/>
    <col min="467" max="467" width="38.75" style="68" bestFit="1" customWidth="1"/>
    <col min="468" max="468" width="35.25" style="68" bestFit="1" customWidth="1"/>
    <col min="469" max="469" width="37" style="68" bestFit="1" customWidth="1"/>
    <col min="470" max="470" width="32" style="68" bestFit="1" customWidth="1"/>
    <col min="471" max="471" width="35.75" style="68" bestFit="1" customWidth="1"/>
    <col min="472" max="472" width="35" style="68" bestFit="1" customWidth="1"/>
    <col min="473" max="473" width="39.75" style="68" bestFit="1" customWidth="1"/>
    <col min="474" max="474" width="37.375" style="68" bestFit="1" customWidth="1"/>
    <col min="475" max="475" width="62.125" style="68" bestFit="1" customWidth="1"/>
    <col min="476" max="476" width="47.375" style="68" bestFit="1" customWidth="1"/>
    <col min="477" max="477" width="53.75" style="68" bestFit="1" customWidth="1"/>
    <col min="478" max="478" width="58.25" style="68" bestFit="1" customWidth="1"/>
    <col min="479" max="479" width="65" style="68" bestFit="1" customWidth="1"/>
    <col min="480" max="480" width="55.25" style="68" bestFit="1" customWidth="1"/>
    <col min="481" max="481" width="47.25" style="68" bestFit="1" customWidth="1"/>
    <col min="482" max="482" width="52.75" style="68" bestFit="1" customWidth="1"/>
    <col min="483" max="483" width="61.875" style="68" bestFit="1" customWidth="1"/>
    <col min="484" max="484" width="36.375" style="68" bestFit="1" customWidth="1"/>
    <col min="485" max="485" width="41.625" style="68" bestFit="1" customWidth="1"/>
    <col min="486" max="486" width="43" style="68" bestFit="1" customWidth="1"/>
    <col min="487" max="487" width="39.125" style="68" bestFit="1" customWidth="1"/>
    <col min="488" max="488" width="34.375" style="68" bestFit="1" customWidth="1"/>
    <col min="489" max="489" width="37.875" style="68" bestFit="1" customWidth="1"/>
    <col min="490" max="490" width="40.125" style="68" bestFit="1" customWidth="1"/>
    <col min="491" max="491" width="38.75" style="68" bestFit="1" customWidth="1"/>
    <col min="492" max="492" width="35.25" style="68" bestFit="1" customWidth="1"/>
    <col min="493" max="493" width="37" style="68" bestFit="1" customWidth="1"/>
    <col min="494" max="494" width="32" style="68" bestFit="1" customWidth="1"/>
    <col min="495" max="495" width="35.75" style="68" bestFit="1" customWidth="1"/>
    <col min="496" max="496" width="35" style="68" bestFit="1" customWidth="1"/>
    <col min="497" max="497" width="39.75" style="68" bestFit="1" customWidth="1"/>
    <col min="498" max="498" width="37.375" style="68" bestFit="1" customWidth="1"/>
    <col min="499" max="499" width="62.125" style="68" bestFit="1" customWidth="1"/>
    <col min="500" max="500" width="47.375" style="68" bestFit="1" customWidth="1"/>
    <col min="501" max="501" width="53.75" style="68" bestFit="1" customWidth="1"/>
    <col min="502" max="502" width="58.25" style="68" bestFit="1" customWidth="1"/>
    <col min="503" max="503" width="65" style="68" bestFit="1" customWidth="1"/>
    <col min="504" max="504" width="55.25" style="68" bestFit="1" customWidth="1"/>
    <col min="505" max="505" width="47.25" style="68" bestFit="1" customWidth="1"/>
    <col min="506" max="506" width="52.75" style="68" bestFit="1" customWidth="1"/>
    <col min="507" max="507" width="61.875" style="68" bestFit="1" customWidth="1"/>
    <col min="508" max="508" width="36.375" style="68" bestFit="1" customWidth="1"/>
    <col min="509" max="509" width="41.625" style="68" bestFit="1" customWidth="1"/>
    <col min="510" max="510" width="43" style="68" bestFit="1" customWidth="1"/>
    <col min="511" max="511" width="39.125" style="68" bestFit="1" customWidth="1"/>
    <col min="512" max="512" width="34.375" style="68" bestFit="1" customWidth="1"/>
    <col min="513" max="513" width="37.875" style="68" bestFit="1" customWidth="1"/>
    <col min="514" max="514" width="40.125" style="68" bestFit="1" customWidth="1"/>
    <col min="515" max="515" width="38.75" style="68" bestFit="1" customWidth="1"/>
    <col min="516" max="516" width="35.25" style="68" bestFit="1" customWidth="1"/>
    <col min="517" max="517" width="37" style="68" bestFit="1" customWidth="1"/>
    <col min="518" max="518" width="32" style="68" bestFit="1" customWidth="1"/>
    <col min="519" max="519" width="35.75" style="68" bestFit="1" customWidth="1"/>
    <col min="520" max="520" width="35" style="68" bestFit="1" customWidth="1"/>
    <col min="521" max="521" width="39.75" style="68" bestFit="1" customWidth="1"/>
    <col min="522" max="522" width="37.375" style="68" bestFit="1" customWidth="1"/>
    <col min="523" max="523" width="62.125" style="68" bestFit="1" customWidth="1"/>
    <col min="524" max="524" width="47.375" style="68" bestFit="1" customWidth="1"/>
    <col min="525" max="525" width="53.75" style="68" bestFit="1" customWidth="1"/>
    <col min="526" max="526" width="58.25" style="68" bestFit="1" customWidth="1"/>
    <col min="527" max="527" width="65" style="68" bestFit="1" customWidth="1"/>
    <col min="528" max="528" width="55.25" style="68" bestFit="1" customWidth="1"/>
    <col min="529" max="529" width="47.25" style="68" bestFit="1" customWidth="1"/>
    <col min="530" max="530" width="52.75" style="68" bestFit="1" customWidth="1"/>
    <col min="531" max="531" width="61.875" style="68" bestFit="1" customWidth="1"/>
    <col min="532" max="532" width="36.375" style="68" bestFit="1" customWidth="1"/>
    <col min="533" max="533" width="41.625" style="68" bestFit="1" customWidth="1"/>
    <col min="534" max="534" width="43" style="68" bestFit="1" customWidth="1"/>
    <col min="535" max="535" width="39.125" style="68" bestFit="1" customWidth="1"/>
    <col min="536" max="536" width="34.375" style="68" bestFit="1" customWidth="1"/>
    <col min="537" max="537" width="37.875" style="68" bestFit="1" customWidth="1"/>
    <col min="538" max="538" width="40.125" style="68" bestFit="1" customWidth="1"/>
    <col min="539" max="539" width="38.75" style="68" bestFit="1" customWidth="1"/>
    <col min="540" max="540" width="35.25" style="68" bestFit="1" customWidth="1"/>
    <col min="541" max="541" width="37" style="68" bestFit="1" customWidth="1"/>
    <col min="542" max="542" width="32" style="68" bestFit="1" customWidth="1"/>
    <col min="543" max="543" width="35.75" style="68" bestFit="1" customWidth="1"/>
    <col min="544" max="544" width="35" style="68" bestFit="1" customWidth="1"/>
    <col min="545" max="545" width="39.75" style="68" bestFit="1" customWidth="1"/>
    <col min="546" max="546" width="37.375" style="68" bestFit="1" customWidth="1"/>
    <col min="547" max="547" width="62.125" style="68" bestFit="1" customWidth="1"/>
    <col min="548" max="548" width="47.375" style="68" bestFit="1" customWidth="1"/>
    <col min="549" max="549" width="53.75" style="68" bestFit="1" customWidth="1"/>
    <col min="550" max="550" width="58.25" style="68" bestFit="1" customWidth="1"/>
    <col min="551" max="551" width="65" style="68" bestFit="1" customWidth="1"/>
    <col min="552" max="552" width="55.25" style="68" bestFit="1" customWidth="1"/>
    <col min="553" max="553" width="47.25" style="68" bestFit="1" customWidth="1"/>
    <col min="554" max="554" width="52.75" style="68" bestFit="1" customWidth="1"/>
    <col min="555" max="555" width="61.875" style="68" bestFit="1" customWidth="1"/>
    <col min="556" max="556" width="36.375" style="68" bestFit="1" customWidth="1"/>
    <col min="557" max="557" width="41.625" style="68" bestFit="1" customWidth="1"/>
    <col min="558" max="558" width="43" style="68" bestFit="1" customWidth="1"/>
    <col min="559" max="559" width="39.125" style="68" bestFit="1" customWidth="1"/>
    <col min="560" max="560" width="34.375" style="68" bestFit="1" customWidth="1"/>
    <col min="561" max="561" width="37.875" style="68" bestFit="1" customWidth="1"/>
    <col min="562" max="562" width="40.125" style="68" bestFit="1" customWidth="1"/>
    <col min="563" max="563" width="38.75" style="68" bestFit="1" customWidth="1"/>
    <col min="564" max="564" width="35.25" style="68" bestFit="1" customWidth="1"/>
    <col min="565" max="565" width="37" style="68" bestFit="1" customWidth="1"/>
    <col min="566" max="566" width="32" style="68" bestFit="1" customWidth="1"/>
    <col min="567" max="567" width="35.75" style="68" bestFit="1" customWidth="1"/>
    <col min="568" max="568" width="35" style="68" bestFit="1" customWidth="1"/>
    <col min="569" max="569" width="39.75" style="68" bestFit="1" customWidth="1"/>
    <col min="570" max="570" width="37.375" style="68" bestFit="1" customWidth="1"/>
    <col min="571" max="571" width="62.125" style="68" bestFit="1" customWidth="1"/>
    <col min="572" max="572" width="47.375" style="68" bestFit="1" customWidth="1"/>
    <col min="573" max="573" width="53.75" style="68" bestFit="1" customWidth="1"/>
    <col min="574" max="574" width="58.25" style="68" bestFit="1" customWidth="1"/>
    <col min="575" max="575" width="65" style="68" bestFit="1" customWidth="1"/>
    <col min="576" max="576" width="55.25" style="68" bestFit="1" customWidth="1"/>
    <col min="577" max="577" width="47.25" style="68" bestFit="1" customWidth="1"/>
    <col min="578" max="578" width="52.75" style="68" bestFit="1" customWidth="1"/>
    <col min="579" max="579" width="61.875" style="68" bestFit="1" customWidth="1"/>
    <col min="580" max="580" width="36.375" style="68" bestFit="1" customWidth="1"/>
    <col min="581" max="581" width="41.625" style="68" bestFit="1" customWidth="1"/>
    <col min="582" max="582" width="43" style="68" bestFit="1" customWidth="1"/>
    <col min="583" max="583" width="39.125" style="68" bestFit="1" customWidth="1"/>
    <col min="584" max="584" width="34.375" style="68" bestFit="1" customWidth="1"/>
    <col min="585" max="585" width="37.875" style="68" bestFit="1" customWidth="1"/>
    <col min="586" max="586" width="40.125" style="68" bestFit="1" customWidth="1"/>
    <col min="587" max="587" width="38.75" style="68" bestFit="1" customWidth="1"/>
    <col min="588" max="588" width="35.25" style="68" bestFit="1" customWidth="1"/>
    <col min="589" max="589" width="37" style="68" bestFit="1" customWidth="1"/>
    <col min="590" max="590" width="32" style="68" bestFit="1" customWidth="1"/>
    <col min="591" max="591" width="35.75" style="68" bestFit="1" customWidth="1"/>
    <col min="592" max="592" width="35" style="68" bestFit="1" customWidth="1"/>
    <col min="593" max="593" width="39.75" style="68" bestFit="1" customWidth="1"/>
    <col min="594" max="594" width="37.375" style="68" bestFit="1" customWidth="1"/>
    <col min="595" max="595" width="62.125" style="68" bestFit="1" customWidth="1"/>
    <col min="596" max="596" width="47.375" style="68" bestFit="1" customWidth="1"/>
    <col min="597" max="597" width="53.75" style="68" bestFit="1" customWidth="1"/>
    <col min="598" max="598" width="58.25" style="68" bestFit="1" customWidth="1"/>
    <col min="599" max="599" width="65" style="68" bestFit="1" customWidth="1"/>
    <col min="600" max="600" width="55.25" style="68" bestFit="1" customWidth="1"/>
    <col min="601" max="601" width="47.25" style="68" bestFit="1" customWidth="1"/>
    <col min="602" max="602" width="52.75" style="68" bestFit="1" customWidth="1"/>
    <col min="603" max="603" width="61.875" style="68" bestFit="1" customWidth="1"/>
    <col min="604" max="604" width="36.375" style="68" bestFit="1" customWidth="1"/>
    <col min="605" max="605" width="41.625" style="68" bestFit="1" customWidth="1"/>
    <col min="606" max="606" width="43" style="68" bestFit="1" customWidth="1"/>
    <col min="607" max="607" width="39.125" style="68" bestFit="1" customWidth="1"/>
    <col min="608" max="608" width="34.375" style="68" bestFit="1" customWidth="1"/>
    <col min="609" max="609" width="37.875" style="68" bestFit="1" customWidth="1"/>
    <col min="610" max="610" width="40.125" style="68" bestFit="1" customWidth="1"/>
    <col min="611" max="611" width="38.75" style="68" bestFit="1" customWidth="1"/>
    <col min="612" max="612" width="35.25" style="68" bestFit="1" customWidth="1"/>
    <col min="613" max="613" width="37" style="68" bestFit="1" customWidth="1"/>
    <col min="614" max="614" width="32" style="68" bestFit="1" customWidth="1"/>
    <col min="615" max="615" width="35.75" style="68" bestFit="1" customWidth="1"/>
    <col min="616" max="616" width="35" style="68" bestFit="1" customWidth="1"/>
    <col min="617" max="617" width="39.75" style="68" bestFit="1" customWidth="1"/>
    <col min="618" max="618" width="37.375" style="68" bestFit="1" customWidth="1"/>
    <col min="619" max="619" width="62.125" style="68" bestFit="1" customWidth="1"/>
    <col min="620" max="620" width="47.375" style="68" bestFit="1" customWidth="1"/>
    <col min="621" max="621" width="53.75" style="68" bestFit="1" customWidth="1"/>
    <col min="622" max="622" width="58.25" style="68" bestFit="1" customWidth="1"/>
    <col min="623" max="623" width="65" style="68" bestFit="1" customWidth="1"/>
    <col min="624" max="624" width="55.25" style="68" bestFit="1" customWidth="1"/>
    <col min="625" max="625" width="47.25" style="68" bestFit="1" customWidth="1"/>
    <col min="626" max="626" width="52.75" style="68" bestFit="1" customWidth="1"/>
    <col min="627" max="627" width="61.875" style="68" bestFit="1" customWidth="1"/>
    <col min="628" max="628" width="36.375" style="68" bestFit="1" customWidth="1"/>
    <col min="629" max="629" width="41.625" style="68" bestFit="1" customWidth="1"/>
    <col min="630" max="630" width="43" style="68" bestFit="1" customWidth="1"/>
    <col min="631" max="631" width="39.125" style="68" bestFit="1" customWidth="1"/>
    <col min="632" max="632" width="34.375" style="68" bestFit="1" customWidth="1"/>
    <col min="633" max="633" width="37.875" style="68" bestFit="1" customWidth="1"/>
    <col min="634" max="634" width="40.125" style="68" bestFit="1" customWidth="1"/>
    <col min="635" max="635" width="38.75" style="68" bestFit="1" customWidth="1"/>
    <col min="636" max="636" width="35.25" style="68" bestFit="1" customWidth="1"/>
    <col min="637" max="637" width="37" style="68" bestFit="1" customWidth="1"/>
    <col min="638" max="638" width="32" style="68" bestFit="1" customWidth="1"/>
    <col min="639" max="639" width="35.75" style="68" bestFit="1" customWidth="1"/>
    <col min="640" max="640" width="35" style="68" bestFit="1" customWidth="1"/>
    <col min="641" max="641" width="39.75" style="68" bestFit="1" customWidth="1"/>
    <col min="642" max="642" width="37.375" style="68" bestFit="1" customWidth="1"/>
    <col min="643" max="643" width="62.125" style="68" bestFit="1" customWidth="1"/>
    <col min="644" max="644" width="47.375" style="68" bestFit="1" customWidth="1"/>
    <col min="645" max="645" width="53.75" style="68" bestFit="1" customWidth="1"/>
    <col min="646" max="646" width="58.25" style="68" bestFit="1" customWidth="1"/>
    <col min="647" max="647" width="65" style="68" bestFit="1" customWidth="1"/>
    <col min="648" max="648" width="55.25" style="68" bestFit="1" customWidth="1"/>
    <col min="649" max="649" width="47.25" style="68" bestFit="1" customWidth="1"/>
    <col min="650" max="650" width="52.75" style="68" bestFit="1" customWidth="1"/>
    <col min="651" max="651" width="61.875" style="68" bestFit="1" customWidth="1"/>
    <col min="652" max="652" width="36.375" style="68" bestFit="1" customWidth="1"/>
    <col min="653" max="653" width="41.625" style="68" bestFit="1" customWidth="1"/>
    <col min="654" max="654" width="43" style="68" bestFit="1" customWidth="1"/>
    <col min="655" max="655" width="39.125" style="68" bestFit="1" customWidth="1"/>
    <col min="656" max="656" width="34.375" style="68" bestFit="1" customWidth="1"/>
    <col min="657" max="657" width="37.875" style="68" bestFit="1" customWidth="1"/>
    <col min="658" max="658" width="40.125" style="68" bestFit="1" customWidth="1"/>
    <col min="659" max="659" width="38.75" style="68" bestFit="1" customWidth="1"/>
    <col min="660" max="660" width="35.25" style="68" bestFit="1" customWidth="1"/>
    <col min="661" max="661" width="37" style="68" bestFit="1" customWidth="1"/>
    <col min="662" max="662" width="32" style="68" bestFit="1" customWidth="1"/>
    <col min="663" max="663" width="35.75" style="68" bestFit="1" customWidth="1"/>
    <col min="664" max="664" width="35" style="68" bestFit="1" customWidth="1"/>
    <col min="665" max="665" width="39.75" style="68" bestFit="1" customWidth="1"/>
    <col min="666" max="666" width="37.375" style="68" bestFit="1" customWidth="1"/>
    <col min="667" max="667" width="62.125" style="68" bestFit="1" customWidth="1"/>
    <col min="668" max="668" width="47.375" style="68" bestFit="1" customWidth="1"/>
    <col min="669" max="669" width="53.75" style="68" bestFit="1" customWidth="1"/>
    <col min="670" max="670" width="58.25" style="68" bestFit="1" customWidth="1"/>
    <col min="671" max="671" width="65" style="68" bestFit="1" customWidth="1"/>
    <col min="672" max="672" width="55.25" style="68" bestFit="1" customWidth="1"/>
    <col min="673" max="673" width="47.25" style="68" bestFit="1" customWidth="1"/>
    <col min="674" max="674" width="52.75" style="68" bestFit="1" customWidth="1"/>
    <col min="675" max="675" width="61.875" style="68" bestFit="1" customWidth="1"/>
    <col min="676" max="676" width="36.375" style="68" bestFit="1" customWidth="1"/>
    <col min="677" max="677" width="41.625" style="68" bestFit="1" customWidth="1"/>
    <col min="678" max="678" width="43" style="68" bestFit="1" customWidth="1"/>
    <col min="679" max="679" width="39.125" style="68" bestFit="1" customWidth="1"/>
    <col min="680" max="680" width="34.375" style="68" bestFit="1" customWidth="1"/>
    <col min="681" max="681" width="37.875" style="68" bestFit="1" customWidth="1"/>
    <col min="682" max="682" width="40.125" style="68" bestFit="1" customWidth="1"/>
    <col min="683" max="683" width="38.75" style="68" bestFit="1" customWidth="1"/>
    <col min="684" max="684" width="35.25" style="68" bestFit="1" customWidth="1"/>
    <col min="685" max="685" width="37" style="68" bestFit="1" customWidth="1"/>
    <col min="686" max="686" width="32" style="68" bestFit="1" customWidth="1"/>
    <col min="687" max="687" width="35.75" style="68" bestFit="1" customWidth="1"/>
    <col min="688" max="688" width="35" style="68" bestFit="1" customWidth="1"/>
    <col min="689" max="689" width="39.75" style="68" bestFit="1" customWidth="1"/>
    <col min="690" max="690" width="37.375" style="68" bestFit="1" customWidth="1"/>
    <col min="691" max="691" width="62.125" style="68" bestFit="1" customWidth="1"/>
    <col min="692" max="692" width="47.375" style="68" bestFit="1" customWidth="1"/>
    <col min="693" max="693" width="53.75" style="68" bestFit="1" customWidth="1"/>
    <col min="694" max="694" width="58.25" style="68" bestFit="1" customWidth="1"/>
    <col min="695" max="695" width="65" style="68" bestFit="1" customWidth="1"/>
    <col min="696" max="696" width="55.25" style="68" bestFit="1" customWidth="1"/>
    <col min="697" max="697" width="47.25" style="68" bestFit="1" customWidth="1"/>
    <col min="698" max="698" width="52.75" style="68" bestFit="1" customWidth="1"/>
    <col min="699" max="699" width="61.875" style="68" bestFit="1" customWidth="1"/>
    <col min="700" max="700" width="36.375" style="68" bestFit="1" customWidth="1"/>
    <col min="701" max="701" width="41.625" style="68" bestFit="1" customWidth="1"/>
    <col min="702" max="702" width="43" style="68" bestFit="1" customWidth="1"/>
    <col min="703" max="703" width="39.125" style="68" bestFit="1" customWidth="1"/>
    <col min="704" max="704" width="34.375" style="68" bestFit="1" customWidth="1"/>
    <col min="705" max="705" width="37.875" style="68" bestFit="1" customWidth="1"/>
    <col min="706" max="706" width="40.125" style="68" bestFit="1" customWidth="1"/>
    <col min="707" max="707" width="38.75" style="68" bestFit="1" customWidth="1"/>
    <col min="708" max="708" width="35.25" style="68" bestFit="1" customWidth="1"/>
    <col min="709" max="709" width="37" style="68" bestFit="1" customWidth="1"/>
    <col min="710" max="710" width="32" style="68" bestFit="1" customWidth="1"/>
    <col min="711" max="711" width="35.75" style="68" bestFit="1" customWidth="1"/>
    <col min="712" max="712" width="35" style="68" bestFit="1" customWidth="1"/>
    <col min="713" max="713" width="39.75" style="68" bestFit="1" customWidth="1"/>
    <col min="714" max="714" width="37.375" style="68" bestFit="1" customWidth="1"/>
    <col min="715" max="715" width="62.125" style="68" bestFit="1" customWidth="1"/>
    <col min="716" max="716" width="47.375" style="68" bestFit="1" customWidth="1"/>
    <col min="717" max="717" width="53.75" style="68" bestFit="1" customWidth="1"/>
    <col min="718" max="718" width="58.25" style="68" bestFit="1" customWidth="1"/>
    <col min="719" max="719" width="65" style="68" bestFit="1" customWidth="1"/>
    <col min="720" max="720" width="55.25" style="68" bestFit="1" customWidth="1"/>
    <col min="721" max="721" width="47.25" style="68" bestFit="1" customWidth="1"/>
    <col min="722" max="722" width="59.125" style="68" bestFit="1" customWidth="1"/>
    <col min="723" max="723" width="68.375" style="68" bestFit="1" customWidth="1"/>
    <col min="724" max="724" width="43" style="68" bestFit="1" customWidth="1"/>
    <col min="725" max="725" width="48.125" style="68" bestFit="1" customWidth="1"/>
    <col min="726" max="726" width="49.375" style="68" bestFit="1" customWidth="1"/>
    <col min="727" max="727" width="45.625" style="68" bestFit="1" customWidth="1"/>
    <col min="728" max="728" width="40.875" style="68" bestFit="1" customWidth="1"/>
    <col min="729" max="729" width="44.25" style="68" bestFit="1" customWidth="1"/>
    <col min="730" max="730" width="46.625" style="68" bestFit="1" customWidth="1"/>
    <col min="731" max="731" width="45.125" style="68" bestFit="1" customWidth="1"/>
    <col min="732" max="732" width="41.875" style="68" bestFit="1" customWidth="1"/>
    <col min="733" max="733" width="43.375" style="68" bestFit="1" customWidth="1"/>
    <col min="734" max="734" width="38.375" style="68" bestFit="1" customWidth="1"/>
    <col min="735" max="735" width="42.25" style="68" bestFit="1" customWidth="1"/>
    <col min="736" max="736" width="41.375" style="68" bestFit="1" customWidth="1"/>
    <col min="737" max="737" width="46.125" style="68" bestFit="1" customWidth="1"/>
    <col min="738" max="738" width="43.875" style="68" bestFit="1" customWidth="1"/>
    <col min="739" max="739" width="68.75" style="68" bestFit="1" customWidth="1"/>
    <col min="740" max="740" width="53.875" style="68" bestFit="1" customWidth="1"/>
    <col min="741" max="741" width="60.125" style="68" bestFit="1" customWidth="1"/>
    <col min="742" max="742" width="64.75" style="68" bestFit="1" customWidth="1"/>
    <col min="743" max="743" width="71.375" style="68" bestFit="1" customWidth="1"/>
    <col min="744" max="744" width="61.75" style="68" bestFit="1" customWidth="1"/>
    <col min="745" max="745" width="53.75" style="68" bestFit="1" customWidth="1"/>
    <col min="746" max="769" width="65" style="68" bestFit="1" customWidth="1"/>
    <col min="770" max="770" width="53.75" style="68" bestFit="1" customWidth="1"/>
    <col min="771" max="771" width="61.75" style="68" bestFit="1" customWidth="1"/>
    <col min="772" max="772" width="71.375" style="68" bestFit="1" customWidth="1"/>
    <col min="773" max="773" width="64.75" style="68" bestFit="1" customWidth="1"/>
    <col min="774" max="774" width="60.125" style="68" bestFit="1" customWidth="1"/>
    <col min="775" max="775" width="53.875" style="68" bestFit="1" customWidth="1"/>
    <col min="776" max="776" width="68.75" style="68" bestFit="1" customWidth="1"/>
    <col min="777" max="777" width="43.875" style="68" bestFit="1" customWidth="1"/>
    <col min="778" max="778" width="46.125" style="68" bestFit="1" customWidth="1"/>
    <col min="779" max="779" width="59.125" style="68" bestFit="1" customWidth="1"/>
    <col min="780" max="780" width="68.375" style="68" bestFit="1" customWidth="1"/>
    <col min="781" max="781" width="43" style="68" bestFit="1" customWidth="1"/>
    <col min="782" max="782" width="48.125" style="68" bestFit="1" customWidth="1"/>
    <col min="783" max="783" width="49.375" style="68" bestFit="1" customWidth="1"/>
    <col min="784" max="784" width="45.625" style="68" bestFit="1" customWidth="1"/>
    <col min="785" max="785" width="40.875" style="68" bestFit="1" customWidth="1"/>
    <col min="786" max="786" width="44.25" style="68" bestFit="1" customWidth="1"/>
    <col min="787" max="787" width="46.625" style="68" bestFit="1" customWidth="1"/>
    <col min="788" max="788" width="45.125" style="68" bestFit="1" customWidth="1"/>
    <col min="789" max="789" width="41.875" style="68" bestFit="1" customWidth="1"/>
    <col min="790" max="790" width="43.375" style="68" bestFit="1" customWidth="1"/>
    <col min="791" max="791" width="38.375" style="68" bestFit="1" customWidth="1"/>
    <col min="792" max="792" width="42.25" style="68" bestFit="1" customWidth="1"/>
    <col min="793" max="793" width="41.375" style="68" bestFit="1" customWidth="1"/>
    <col min="794" max="16384" width="11" style="68"/>
  </cols>
  <sheetData>
    <row r="1" spans="1:745" ht="14.25">
      <c r="A1"/>
      <c r="B1" s="204">
        <v>4233100</v>
      </c>
      <c r="C1" s="205">
        <v>4213000</v>
      </c>
      <c r="D1" s="205">
        <v>4211200</v>
      </c>
      <c r="E1" s="205">
        <v>4233100</v>
      </c>
      <c r="F1" s="205">
        <v>4222119</v>
      </c>
      <c r="G1" s="205">
        <v>4222120</v>
      </c>
      <c r="H1" s="205">
        <v>4222122</v>
      </c>
      <c r="I1" s="205">
        <v>4222125</v>
      </c>
      <c r="J1" s="205">
        <v>4222124</v>
      </c>
      <c r="K1" s="205">
        <v>4222138</v>
      </c>
      <c r="L1" s="205">
        <v>4222121</v>
      </c>
      <c r="M1" s="205">
        <v>4222135</v>
      </c>
      <c r="N1" s="205">
        <v>4222102</v>
      </c>
      <c r="O1" s="205">
        <v>4222104</v>
      </c>
      <c r="P1" s="205">
        <v>4222113</v>
      </c>
      <c r="Q1" s="205">
        <v>4222126</v>
      </c>
      <c r="R1" s="205">
        <v>4222127</v>
      </c>
      <c r="S1" s="205">
        <v>4121000</v>
      </c>
      <c r="T1" s="205">
        <v>4123002</v>
      </c>
      <c r="U1" s="205">
        <v>4123005</v>
      </c>
      <c r="V1" s="205">
        <v>4123001</v>
      </c>
      <c r="W1" s="205">
        <v>4123004</v>
      </c>
      <c r="X1" s="205">
        <v>4123010</v>
      </c>
      <c r="Y1" s="205">
        <v>4123007</v>
      </c>
      <c r="Z1" s="205">
        <v>4123013</v>
      </c>
    </row>
    <row r="2" spans="1:745" ht="33.75">
      <c r="B2" s="206" t="s">
        <v>653</v>
      </c>
      <c r="C2" s="206" t="s">
        <v>654</v>
      </c>
      <c r="D2" s="206" t="s">
        <v>655</v>
      </c>
      <c r="E2" s="206" t="s">
        <v>656</v>
      </c>
      <c r="F2" s="206" t="s">
        <v>657</v>
      </c>
      <c r="G2" s="206" t="s">
        <v>658</v>
      </c>
      <c r="H2" s="206" t="s">
        <v>659</v>
      </c>
      <c r="I2" s="206" t="s">
        <v>660</v>
      </c>
      <c r="J2" s="206" t="s">
        <v>661</v>
      </c>
      <c r="K2" s="206" t="s">
        <v>662</v>
      </c>
      <c r="L2" s="206" t="s">
        <v>663</v>
      </c>
      <c r="M2" s="206" t="s">
        <v>664</v>
      </c>
      <c r="N2" s="206" t="s">
        <v>665</v>
      </c>
      <c r="O2" s="206" t="s">
        <v>666</v>
      </c>
      <c r="P2" s="206" t="s">
        <v>667</v>
      </c>
      <c r="Q2" s="206" t="s">
        <v>668</v>
      </c>
      <c r="R2" s="206" t="s">
        <v>669</v>
      </c>
      <c r="S2" s="206" t="s">
        <v>670</v>
      </c>
      <c r="T2" s="206" t="s">
        <v>671</v>
      </c>
      <c r="U2" s="206" t="s">
        <v>672</v>
      </c>
      <c r="V2" s="206" t="s">
        <v>673</v>
      </c>
      <c r="W2" s="206" t="s">
        <v>674</v>
      </c>
      <c r="X2" s="206" t="s">
        <v>675</v>
      </c>
      <c r="Y2" s="206" t="s">
        <v>676</v>
      </c>
      <c r="Z2" s="206" t="s">
        <v>677</v>
      </c>
    </row>
    <row r="3" spans="1:745">
      <c r="A3" s="17" t="s">
        <v>725</v>
      </c>
      <c r="B3" s="207">
        <f>+PERSONAL!H213</f>
        <v>134339668</v>
      </c>
      <c r="C3" s="207">
        <f>+PERSONAL!H214</f>
        <v>44080205</v>
      </c>
      <c r="D3" s="207">
        <f>+PERSONAL!H215</f>
        <v>14311755</v>
      </c>
      <c r="E3" s="207">
        <f>+PERSONAL!H216</f>
        <v>5056820</v>
      </c>
      <c r="F3" s="207">
        <f>+PERSONAL!H217</f>
        <v>31676683</v>
      </c>
      <c r="G3" s="207">
        <f>+PERSONAL!H218</f>
        <v>28432686</v>
      </c>
      <c r="H3" s="207">
        <f>+PERSONAL!H219</f>
        <v>22898808</v>
      </c>
      <c r="I3" s="207">
        <f>+PERSONAL!H220</f>
        <v>16983282</v>
      </c>
      <c r="J3" s="207">
        <f>+PERSONAL!H221</f>
        <v>22898808</v>
      </c>
      <c r="K3" s="207">
        <f>+PERSONAL!H222</f>
        <v>31104213</v>
      </c>
      <c r="L3" s="207">
        <f>+PERSONAL!H223</f>
        <v>31485861</v>
      </c>
      <c r="M3" s="207">
        <f>+PERSONAL!H224</f>
        <v>5724702</v>
      </c>
      <c r="N3" s="207">
        <f>+PERSONAL!H225</f>
        <v>5533878</v>
      </c>
      <c r="O3" s="207">
        <f>+PERSONAL!H226</f>
        <v>8587053</v>
      </c>
      <c r="P3" s="207">
        <f>+PERSONAL!H227</f>
        <v>8587053</v>
      </c>
      <c r="Q3" s="207">
        <f>+PERSONAL!H228</f>
        <v>16219989</v>
      </c>
      <c r="R3" s="207">
        <f>+PERSONAL!H229</f>
        <v>2862351</v>
      </c>
      <c r="S3" s="207">
        <f>+PERSONAL!H230</f>
        <v>22612572</v>
      </c>
      <c r="T3" s="207">
        <f>+PERSONAL!H231</f>
        <v>15170460</v>
      </c>
      <c r="U3" s="207">
        <f>+PERSONAL!H232</f>
        <v>11449404</v>
      </c>
      <c r="V3" s="207">
        <f>+PERSONAL!H233</f>
        <v>8300818</v>
      </c>
      <c r="W3" s="207">
        <f>+PERSONAL!H234</f>
        <v>8587053</v>
      </c>
      <c r="X3" s="207">
        <f>+PERSONAL!H235</f>
        <v>10304464</v>
      </c>
      <c r="Y3" s="207">
        <f>+PERSONAL!H236</f>
        <v>5724702</v>
      </c>
      <c r="Z3" s="207">
        <f>+PERSONAL!H237</f>
        <v>5056820</v>
      </c>
      <c r="AA3" s="188">
        <f>SUM(B3:Z3)</f>
        <v>517990108</v>
      </c>
      <c r="AN3" s="68"/>
    </row>
    <row r="4" spans="1:745">
      <c r="A4" s="200"/>
      <c r="B4" s="208"/>
      <c r="C4" s="208"/>
      <c r="D4" s="208"/>
      <c r="E4" s="208"/>
      <c r="F4" s="208"/>
      <c r="G4" s="208"/>
      <c r="H4" s="208"/>
      <c r="I4" s="208"/>
      <c r="J4" s="208"/>
      <c r="K4" s="208"/>
      <c r="L4" s="208"/>
      <c r="M4" s="208"/>
      <c r="N4" s="208"/>
      <c r="O4" s="208"/>
      <c r="P4" s="208"/>
      <c r="Q4" s="208"/>
      <c r="R4" s="208"/>
      <c r="S4" s="208"/>
      <c r="T4" s="208"/>
      <c r="U4" s="208"/>
      <c r="V4" s="208"/>
      <c r="W4" s="208"/>
      <c r="X4" s="208"/>
      <c r="Y4" s="208"/>
      <c r="Z4" s="208"/>
      <c r="AN4" s="68"/>
    </row>
    <row r="5" spans="1:745">
      <c r="B5" s="209"/>
      <c r="AA5" s="210"/>
      <c r="AO5" s="69"/>
    </row>
    <row r="6" spans="1:745" s="200" customFormat="1" ht="71.25">
      <c r="A6" s="211" t="s">
        <v>698</v>
      </c>
      <c r="B6" s="212" t="s">
        <v>700</v>
      </c>
      <c r="C6" s="212" t="s">
        <v>701</v>
      </c>
      <c r="D6" s="212" t="s">
        <v>702</v>
      </c>
      <c r="E6" s="212" t="s">
        <v>703</v>
      </c>
      <c r="F6" s="212" t="s">
        <v>704</v>
      </c>
      <c r="G6" s="212" t="s">
        <v>705</v>
      </c>
      <c r="H6" s="212" t="s">
        <v>706</v>
      </c>
      <c r="I6" s="212" t="s">
        <v>707</v>
      </c>
      <c r="J6" s="212" t="s">
        <v>708</v>
      </c>
      <c r="K6" s="212" t="s">
        <v>709</v>
      </c>
      <c r="L6" s="212" t="s">
        <v>710</v>
      </c>
      <c r="M6" s="212" t="s">
        <v>711</v>
      </c>
      <c r="N6" s="212" t="s">
        <v>712</v>
      </c>
      <c r="O6" s="212" t="s">
        <v>713</v>
      </c>
      <c r="P6" s="212" t="s">
        <v>714</v>
      </c>
      <c r="Q6" s="212" t="s">
        <v>715</v>
      </c>
      <c r="R6" s="212" t="s">
        <v>716</v>
      </c>
      <c r="S6" s="212" t="s">
        <v>717</v>
      </c>
      <c r="T6" s="212" t="s">
        <v>718</v>
      </c>
      <c r="U6" s="212" t="s">
        <v>719</v>
      </c>
      <c r="V6" s="212" t="s">
        <v>720</v>
      </c>
      <c r="W6" s="212" t="s">
        <v>721</v>
      </c>
      <c r="X6" s="212" t="s">
        <v>722</v>
      </c>
      <c r="Y6" s="212" t="s">
        <v>723</v>
      </c>
      <c r="Z6" s="212" t="s">
        <v>724</v>
      </c>
      <c r="AA6" s="213" t="s">
        <v>941</v>
      </c>
      <c r="AB6" s="203"/>
      <c r="AC6" s="203"/>
      <c r="AD6" s="203"/>
      <c r="AE6" s="203"/>
      <c r="AF6" s="203"/>
      <c r="AG6" s="203"/>
      <c r="AH6" s="203"/>
      <c r="AI6" s="203"/>
      <c r="AJ6" s="203"/>
      <c r="AK6" s="203"/>
      <c r="AL6" s="203"/>
      <c r="AM6" s="203"/>
      <c r="AN6" s="203"/>
      <c r="AO6" s="203"/>
      <c r="AP6" s="203"/>
      <c r="AQ6" s="203"/>
      <c r="AR6" s="203"/>
      <c r="AS6" s="203"/>
      <c r="AT6" s="203"/>
      <c r="AU6" s="203"/>
      <c r="AV6" s="203"/>
      <c r="AW6" s="203"/>
      <c r="AX6" s="203"/>
      <c r="AY6" s="203"/>
      <c r="AZ6" s="203"/>
      <c r="BA6" s="203"/>
      <c r="BB6" s="203"/>
      <c r="BC6" s="203"/>
      <c r="BD6" s="203"/>
      <c r="BE6" s="203"/>
      <c r="BF6" s="203"/>
      <c r="BG6" s="203"/>
      <c r="BH6" s="203"/>
      <c r="BI6" s="203"/>
      <c r="BJ6" s="203"/>
      <c r="BK6" s="203"/>
      <c r="BL6" s="203"/>
      <c r="BM6" s="203"/>
      <c r="BN6" s="203"/>
      <c r="BO6" s="203"/>
      <c r="BP6" s="203"/>
      <c r="BQ6" s="203"/>
      <c r="BR6" s="203"/>
      <c r="BS6" s="203"/>
      <c r="BT6" s="203"/>
      <c r="BU6" s="203"/>
      <c r="BV6" s="203"/>
      <c r="BW6" s="203"/>
      <c r="BX6" s="203"/>
      <c r="BY6" s="203"/>
      <c r="BZ6" s="203"/>
      <c r="CA6" s="203"/>
      <c r="CB6" s="203"/>
      <c r="CC6" s="203"/>
      <c r="CD6" s="203"/>
      <c r="CE6" s="203"/>
      <c r="CF6" s="203"/>
      <c r="CG6" s="203"/>
      <c r="CH6" s="203"/>
      <c r="CI6" s="203"/>
      <c r="CJ6" s="203"/>
      <c r="CK6" s="203"/>
      <c r="CL6" s="203"/>
      <c r="CM6" s="203"/>
      <c r="CN6" s="203"/>
      <c r="CO6" s="203"/>
      <c r="CP6" s="203"/>
      <c r="CQ6" s="203"/>
      <c r="CR6" s="203"/>
      <c r="CS6" s="203"/>
      <c r="CT6" s="203"/>
      <c r="CU6" s="203"/>
      <c r="CV6" s="203"/>
      <c r="CW6" s="203"/>
      <c r="CX6" s="203"/>
      <c r="CY6" s="203"/>
      <c r="CZ6" s="203"/>
      <c r="DA6" s="203"/>
      <c r="DB6" s="203"/>
      <c r="DC6" s="203"/>
      <c r="DD6" s="203"/>
      <c r="DE6" s="203"/>
      <c r="DF6" s="203"/>
      <c r="DG6" s="203"/>
      <c r="DH6" s="203"/>
      <c r="DI6" s="203"/>
      <c r="DJ6" s="203"/>
      <c r="DK6" s="203"/>
      <c r="DL6" s="203"/>
      <c r="DM6" s="203"/>
      <c r="DN6" s="203"/>
      <c r="DO6" s="203"/>
      <c r="DP6" s="203"/>
      <c r="DQ6" s="203"/>
      <c r="DR6" s="203"/>
      <c r="DS6" s="203"/>
      <c r="DT6" s="203"/>
      <c r="DU6" s="203"/>
      <c r="DV6" s="203"/>
      <c r="DW6" s="203"/>
      <c r="DX6" s="203"/>
      <c r="DY6" s="203"/>
      <c r="DZ6" s="203"/>
      <c r="EA6" s="203"/>
      <c r="EB6" s="203"/>
      <c r="EC6" s="203"/>
      <c r="ED6" s="203"/>
      <c r="EE6" s="203"/>
      <c r="EF6" s="203"/>
      <c r="EG6" s="203"/>
      <c r="EH6" s="203"/>
      <c r="EI6" s="203"/>
      <c r="EJ6" s="203"/>
      <c r="EK6" s="203"/>
      <c r="EL6" s="203"/>
      <c r="EM6" s="203"/>
      <c r="EN6" s="203"/>
      <c r="EO6" s="203"/>
      <c r="EP6" s="203"/>
      <c r="EQ6" s="203"/>
      <c r="ER6" s="203"/>
      <c r="ES6" s="203"/>
      <c r="ET6" s="203"/>
      <c r="EU6" s="203"/>
      <c r="EV6" s="203"/>
      <c r="EW6" s="203"/>
      <c r="EX6" s="203"/>
      <c r="EY6" s="203"/>
      <c r="EZ6" s="203"/>
      <c r="FA6" s="203"/>
      <c r="FB6" s="203"/>
      <c r="FC6" s="203"/>
      <c r="FD6" s="203"/>
      <c r="FE6" s="203"/>
      <c r="FF6" s="203"/>
      <c r="FG6" s="203"/>
      <c r="FH6" s="203"/>
      <c r="FI6" s="203"/>
      <c r="FJ6" s="203"/>
      <c r="FK6" s="203"/>
      <c r="FL6" s="203"/>
      <c r="FM6" s="203"/>
      <c r="FN6" s="203"/>
      <c r="FO6" s="203"/>
      <c r="FP6" s="203"/>
      <c r="FQ6" s="203"/>
      <c r="FR6" s="203"/>
      <c r="FS6" s="203"/>
      <c r="FT6" s="203"/>
      <c r="FU6" s="203"/>
      <c r="FV6" s="203"/>
      <c r="FW6" s="203"/>
      <c r="FX6" s="203"/>
      <c r="FY6" s="203"/>
      <c r="FZ6" s="203"/>
      <c r="GA6" s="203"/>
      <c r="GB6" s="203"/>
      <c r="GC6" s="203"/>
      <c r="GD6" s="203"/>
      <c r="GE6" s="203"/>
      <c r="GF6" s="203"/>
      <c r="GG6" s="203"/>
      <c r="GH6" s="203"/>
      <c r="GI6" s="203"/>
      <c r="GJ6" s="203"/>
      <c r="GK6" s="203"/>
      <c r="GL6" s="203"/>
      <c r="GM6" s="203"/>
      <c r="GN6" s="203"/>
      <c r="GO6" s="203"/>
      <c r="GP6" s="203"/>
      <c r="GQ6" s="203"/>
      <c r="GR6" s="203"/>
      <c r="GS6" s="203"/>
      <c r="GT6" s="203"/>
      <c r="GU6" s="203"/>
      <c r="GV6" s="203"/>
      <c r="GW6" s="203"/>
      <c r="GX6" s="203"/>
      <c r="GY6" s="203"/>
      <c r="GZ6" s="203"/>
      <c r="HA6" s="203"/>
      <c r="HB6" s="203"/>
      <c r="HC6" s="203"/>
      <c r="HD6" s="203"/>
      <c r="HE6" s="203"/>
      <c r="HF6" s="203"/>
      <c r="HG6" s="203"/>
      <c r="HH6" s="203"/>
      <c r="HI6" s="203"/>
      <c r="HJ6" s="203"/>
      <c r="HK6" s="203"/>
      <c r="HL6" s="203"/>
      <c r="HM6" s="203"/>
      <c r="HN6" s="203"/>
      <c r="HO6" s="203"/>
      <c r="HP6" s="203"/>
      <c r="HQ6" s="203"/>
      <c r="HR6" s="203"/>
      <c r="HS6" s="203"/>
      <c r="HT6" s="203"/>
      <c r="HU6" s="203"/>
      <c r="HV6" s="203"/>
      <c r="HW6" s="203"/>
      <c r="HX6" s="203"/>
      <c r="HY6" s="203"/>
      <c r="HZ6" s="203"/>
      <c r="IA6" s="203"/>
      <c r="IB6" s="203"/>
      <c r="IC6" s="203"/>
      <c r="ID6" s="203"/>
      <c r="IE6" s="203"/>
      <c r="IF6" s="203"/>
      <c r="IG6" s="203"/>
      <c r="IH6" s="203"/>
      <c r="II6" s="203"/>
      <c r="IJ6" s="203"/>
      <c r="IK6" s="203"/>
      <c r="IL6" s="203"/>
      <c r="IM6" s="203"/>
      <c r="IN6" s="203"/>
      <c r="IO6" s="203"/>
      <c r="IP6" s="203"/>
      <c r="IQ6" s="203"/>
      <c r="IR6" s="203"/>
      <c r="IS6" s="203"/>
      <c r="IT6" s="203"/>
      <c r="IU6" s="203"/>
      <c r="IV6" s="203"/>
      <c r="IW6" s="203"/>
      <c r="IX6" s="203"/>
      <c r="IY6" s="203"/>
      <c r="IZ6" s="203"/>
      <c r="JA6" s="203"/>
      <c r="JB6" s="203"/>
      <c r="JC6" s="203"/>
      <c r="JD6" s="203"/>
      <c r="JE6" s="203"/>
      <c r="JF6" s="203"/>
      <c r="JG6" s="203"/>
      <c r="JH6" s="203"/>
      <c r="JI6" s="203"/>
      <c r="JJ6" s="203"/>
      <c r="JK6" s="203"/>
      <c r="JL6" s="203"/>
      <c r="JM6" s="203"/>
      <c r="JN6" s="203"/>
      <c r="JO6" s="203"/>
      <c r="JP6" s="203"/>
      <c r="JQ6" s="203"/>
      <c r="JR6" s="203"/>
      <c r="JS6" s="203"/>
      <c r="JT6" s="203"/>
      <c r="JU6" s="203"/>
      <c r="JV6" s="203"/>
      <c r="JW6" s="203"/>
      <c r="JX6" s="203"/>
      <c r="JY6" s="203"/>
      <c r="JZ6" s="203"/>
      <c r="KA6" s="203"/>
      <c r="KB6" s="203"/>
      <c r="KC6" s="203"/>
      <c r="KD6" s="203"/>
      <c r="KE6" s="203"/>
      <c r="KF6" s="203"/>
      <c r="KG6" s="203"/>
      <c r="KH6" s="203"/>
      <c r="KI6" s="203"/>
      <c r="KJ6" s="203"/>
      <c r="KK6" s="203"/>
      <c r="KL6" s="203"/>
      <c r="KM6" s="203"/>
      <c r="KN6" s="203"/>
      <c r="KO6" s="203"/>
      <c r="KP6" s="203"/>
      <c r="KQ6" s="203"/>
      <c r="KR6" s="203"/>
      <c r="KS6" s="203"/>
      <c r="KT6" s="203"/>
      <c r="KU6" s="203"/>
      <c r="KV6" s="203"/>
      <c r="KW6" s="203"/>
      <c r="KX6" s="203"/>
      <c r="KY6" s="203"/>
      <c r="KZ6" s="203"/>
      <c r="LA6" s="203"/>
      <c r="LB6" s="203"/>
      <c r="LC6" s="203"/>
      <c r="LD6" s="203"/>
      <c r="LE6" s="203"/>
      <c r="LF6" s="203"/>
      <c r="LG6" s="203"/>
      <c r="LH6" s="203"/>
      <c r="LI6" s="203"/>
      <c r="LJ6" s="203"/>
      <c r="LK6" s="203"/>
      <c r="LL6" s="203"/>
      <c r="LM6" s="203"/>
      <c r="LN6" s="203"/>
      <c r="LO6" s="203"/>
      <c r="LP6" s="203"/>
      <c r="LQ6" s="203"/>
      <c r="LR6" s="203"/>
      <c r="LS6" s="203"/>
      <c r="LT6" s="203"/>
      <c r="LU6" s="203"/>
      <c r="LV6" s="203"/>
      <c r="LW6" s="203"/>
      <c r="LX6" s="203"/>
      <c r="LY6" s="203"/>
      <c r="LZ6" s="203"/>
      <c r="MA6" s="203"/>
      <c r="MB6" s="203"/>
      <c r="MC6" s="203"/>
      <c r="MD6" s="203"/>
      <c r="ME6" s="203"/>
      <c r="MF6" s="203"/>
      <c r="MG6" s="203"/>
      <c r="MH6" s="203"/>
      <c r="MI6" s="203"/>
      <c r="MJ6" s="203"/>
      <c r="MK6" s="203"/>
      <c r="ML6" s="203"/>
      <c r="MM6" s="203"/>
      <c r="MN6" s="203"/>
      <c r="MO6" s="203"/>
      <c r="MP6" s="203"/>
      <c r="MQ6" s="203"/>
      <c r="MR6" s="203"/>
      <c r="MS6" s="203"/>
      <c r="MT6" s="203"/>
      <c r="MU6" s="203"/>
      <c r="MV6" s="203"/>
      <c r="MW6" s="203"/>
      <c r="MX6" s="203"/>
      <c r="MY6" s="203"/>
      <c r="MZ6" s="203"/>
      <c r="NA6" s="203"/>
      <c r="NB6" s="203"/>
      <c r="NC6" s="203"/>
      <c r="ND6" s="203"/>
      <c r="NE6" s="203"/>
      <c r="NF6" s="203"/>
      <c r="NG6" s="203"/>
      <c r="NH6" s="203"/>
      <c r="NI6" s="203"/>
      <c r="NJ6" s="203"/>
      <c r="NK6" s="203"/>
      <c r="NL6" s="203"/>
      <c r="NM6" s="203"/>
      <c r="NN6" s="203"/>
      <c r="NO6" s="203"/>
      <c r="NP6" s="203"/>
      <c r="NQ6" s="203"/>
      <c r="NR6" s="203"/>
      <c r="NS6" s="203"/>
      <c r="NT6" s="203"/>
      <c r="NU6" s="203"/>
      <c r="NV6" s="203"/>
      <c r="NW6" s="203"/>
      <c r="NX6" s="203"/>
      <c r="NY6" s="203"/>
      <c r="NZ6" s="203"/>
      <c r="OA6" s="203"/>
      <c r="OB6" s="203"/>
      <c r="OC6" s="203"/>
      <c r="OD6" s="203"/>
      <c r="OE6" s="203"/>
      <c r="OF6" s="203"/>
      <c r="OG6" s="203"/>
      <c r="OH6" s="203"/>
      <c r="OI6" s="203"/>
      <c r="OJ6" s="203"/>
      <c r="OK6" s="203"/>
      <c r="OL6" s="203"/>
      <c r="OM6" s="203"/>
      <c r="ON6" s="203"/>
      <c r="OO6" s="203"/>
      <c r="OP6" s="203"/>
      <c r="OQ6" s="203"/>
      <c r="OR6" s="203"/>
      <c r="OS6" s="203"/>
      <c r="OT6" s="203"/>
      <c r="OU6" s="203"/>
      <c r="OV6" s="203"/>
      <c r="OW6" s="203"/>
      <c r="OX6" s="203"/>
      <c r="OY6" s="203"/>
      <c r="OZ6" s="203"/>
      <c r="PA6" s="203"/>
      <c r="PB6" s="203"/>
      <c r="PC6" s="203"/>
      <c r="PD6" s="203"/>
      <c r="PE6" s="203"/>
      <c r="PF6" s="203"/>
      <c r="PG6" s="203"/>
      <c r="PH6" s="203"/>
      <c r="PI6" s="203"/>
      <c r="PJ6" s="203"/>
      <c r="PK6" s="203"/>
      <c r="PL6" s="203"/>
      <c r="PM6" s="203"/>
      <c r="PN6" s="203"/>
      <c r="PO6" s="203"/>
      <c r="PP6" s="203"/>
      <c r="PQ6" s="203"/>
      <c r="PR6" s="203"/>
      <c r="PS6" s="203"/>
      <c r="PT6" s="203"/>
      <c r="PU6" s="203"/>
      <c r="PV6" s="203"/>
      <c r="PW6" s="203"/>
      <c r="PX6" s="203"/>
      <c r="PY6" s="203"/>
      <c r="PZ6" s="203"/>
      <c r="QA6" s="203"/>
      <c r="QB6" s="203"/>
      <c r="QC6" s="203"/>
      <c r="QD6" s="203"/>
      <c r="QE6" s="203"/>
      <c r="QF6" s="203"/>
      <c r="QG6" s="203"/>
      <c r="QH6" s="203"/>
      <c r="QI6" s="203"/>
      <c r="QJ6" s="203"/>
      <c r="QK6" s="203"/>
      <c r="QL6" s="203"/>
      <c r="QM6" s="203"/>
      <c r="QN6" s="203"/>
      <c r="QO6" s="203"/>
      <c r="QP6" s="203"/>
      <c r="QQ6" s="203"/>
      <c r="QR6" s="203"/>
      <c r="QS6" s="203"/>
      <c r="QT6" s="203"/>
      <c r="QU6" s="203"/>
      <c r="QV6" s="203"/>
      <c r="QW6" s="203"/>
      <c r="QX6" s="203"/>
      <c r="QY6" s="203"/>
      <c r="QZ6" s="203"/>
      <c r="RA6" s="203"/>
      <c r="RB6" s="203"/>
      <c r="RC6" s="203"/>
      <c r="RD6" s="203"/>
      <c r="RE6" s="203"/>
      <c r="RF6" s="203"/>
      <c r="RG6" s="203"/>
      <c r="RH6" s="203"/>
      <c r="RI6" s="203"/>
      <c r="RJ6" s="203"/>
      <c r="RK6" s="203"/>
      <c r="RL6" s="203"/>
      <c r="RM6" s="203"/>
      <c r="RN6" s="203"/>
      <c r="RO6" s="203"/>
      <c r="RP6" s="203"/>
      <c r="RQ6" s="203"/>
      <c r="RR6" s="203"/>
      <c r="RS6" s="203"/>
      <c r="RT6" s="203"/>
      <c r="RU6" s="203"/>
      <c r="RV6" s="203"/>
      <c r="RW6" s="203"/>
      <c r="RX6" s="203"/>
      <c r="RY6" s="203"/>
      <c r="RZ6" s="203"/>
      <c r="SA6" s="203"/>
      <c r="SB6" s="203"/>
      <c r="SC6" s="203"/>
      <c r="SD6" s="203"/>
      <c r="SE6" s="203"/>
      <c r="SF6" s="203"/>
      <c r="SG6" s="203"/>
      <c r="SH6" s="203"/>
      <c r="SI6" s="203"/>
      <c r="SJ6" s="203"/>
      <c r="SK6" s="203"/>
      <c r="SL6" s="203"/>
      <c r="SM6" s="203"/>
      <c r="SN6" s="203"/>
      <c r="SO6" s="203"/>
      <c r="SP6" s="203"/>
      <c r="SQ6" s="203"/>
      <c r="SR6" s="203"/>
      <c r="SS6" s="203"/>
      <c r="ST6" s="203"/>
      <c r="SU6" s="203"/>
      <c r="SV6" s="203"/>
      <c r="SW6" s="203"/>
      <c r="SX6" s="203"/>
      <c r="SY6" s="203"/>
      <c r="SZ6" s="203"/>
      <c r="TA6" s="203"/>
      <c r="TB6" s="203"/>
      <c r="TC6" s="203"/>
      <c r="TD6" s="203"/>
      <c r="TE6" s="203"/>
      <c r="TF6" s="203"/>
      <c r="TG6" s="203"/>
      <c r="TH6" s="203"/>
      <c r="TI6" s="203"/>
      <c r="TJ6" s="203"/>
      <c r="TK6" s="203"/>
      <c r="TL6" s="203"/>
      <c r="TM6" s="203"/>
      <c r="TN6" s="203"/>
      <c r="TO6" s="203"/>
      <c r="TP6" s="203"/>
      <c r="TQ6" s="203"/>
      <c r="TR6" s="203"/>
      <c r="TS6" s="203"/>
      <c r="TT6" s="203"/>
      <c r="TU6" s="203"/>
      <c r="TV6" s="203"/>
      <c r="TW6" s="203"/>
      <c r="TX6" s="203"/>
      <c r="TY6" s="203"/>
      <c r="TZ6" s="203"/>
      <c r="UA6" s="203"/>
      <c r="UB6" s="203"/>
      <c r="UC6" s="203"/>
      <c r="UD6" s="203"/>
      <c r="UE6" s="203"/>
      <c r="UF6" s="203"/>
      <c r="UG6" s="203"/>
      <c r="UH6" s="203"/>
      <c r="UI6" s="203"/>
      <c r="UJ6" s="203"/>
      <c r="UK6" s="203"/>
      <c r="UL6" s="203"/>
      <c r="UM6" s="203"/>
      <c r="UN6" s="203"/>
      <c r="UO6" s="203"/>
      <c r="UP6" s="203"/>
      <c r="UQ6" s="203"/>
      <c r="UR6" s="203"/>
      <c r="US6" s="203"/>
      <c r="UT6" s="203"/>
      <c r="UU6" s="203"/>
      <c r="UV6" s="203"/>
      <c r="UW6" s="203"/>
      <c r="UX6" s="203"/>
      <c r="UY6" s="203"/>
      <c r="UZ6" s="203"/>
      <c r="VA6" s="203"/>
      <c r="VB6" s="203"/>
      <c r="VC6" s="203"/>
      <c r="VD6" s="203"/>
      <c r="VE6" s="203"/>
      <c r="VF6" s="203"/>
      <c r="VG6" s="203"/>
      <c r="VH6" s="203"/>
      <c r="VI6" s="203"/>
      <c r="VJ6" s="203"/>
      <c r="VK6" s="203"/>
      <c r="VL6" s="203"/>
      <c r="VM6" s="203"/>
      <c r="VN6" s="203"/>
      <c r="VO6" s="203"/>
      <c r="VP6" s="203"/>
      <c r="VQ6" s="203"/>
      <c r="VR6" s="203"/>
      <c r="VS6" s="203"/>
      <c r="VT6" s="203"/>
      <c r="VU6" s="203"/>
      <c r="VV6" s="203"/>
      <c r="VW6" s="203"/>
      <c r="VX6" s="203"/>
      <c r="VY6" s="203"/>
      <c r="VZ6" s="203"/>
      <c r="WA6" s="203"/>
      <c r="WB6" s="203"/>
      <c r="WC6" s="203"/>
      <c r="WD6" s="203"/>
      <c r="WE6" s="203"/>
      <c r="WF6" s="203"/>
      <c r="WG6" s="203"/>
      <c r="WH6" s="203"/>
      <c r="WI6" s="203"/>
      <c r="WJ6" s="203"/>
      <c r="WK6" s="203"/>
      <c r="WL6" s="203"/>
      <c r="WM6" s="203"/>
      <c r="WN6" s="203"/>
      <c r="WO6" s="203"/>
      <c r="WP6" s="203"/>
      <c r="WQ6" s="203"/>
      <c r="WR6" s="203"/>
      <c r="WS6" s="203"/>
      <c r="WT6" s="203"/>
      <c r="WU6" s="203"/>
      <c r="WV6" s="203"/>
      <c r="WW6" s="203"/>
      <c r="WX6" s="203"/>
      <c r="WY6" s="203"/>
      <c r="WZ6" s="203"/>
      <c r="XA6" s="203"/>
      <c r="XB6" s="203"/>
      <c r="XC6" s="203"/>
      <c r="XD6" s="203"/>
      <c r="XE6" s="203"/>
      <c r="XF6" s="203"/>
      <c r="XG6" s="203"/>
      <c r="XH6" s="203"/>
      <c r="XI6" s="203"/>
      <c r="XJ6" s="203"/>
      <c r="XK6" s="203"/>
      <c r="XL6" s="203"/>
      <c r="XM6" s="203"/>
      <c r="XN6" s="203"/>
      <c r="XO6" s="203"/>
      <c r="XP6" s="203"/>
      <c r="XQ6" s="203"/>
      <c r="XR6" s="203"/>
      <c r="XS6" s="203"/>
      <c r="XT6" s="203"/>
      <c r="XU6" s="203"/>
      <c r="XV6" s="203"/>
      <c r="XW6" s="203"/>
      <c r="XX6" s="203"/>
      <c r="XY6" s="203"/>
      <c r="XZ6" s="203"/>
      <c r="YA6" s="203"/>
      <c r="YB6" s="203"/>
      <c r="YC6" s="203"/>
      <c r="YD6" s="203"/>
      <c r="YE6" s="203"/>
      <c r="YF6" s="203"/>
      <c r="YG6" s="203"/>
      <c r="YH6" s="203"/>
      <c r="YI6" s="203"/>
      <c r="YJ6" s="203"/>
      <c r="YK6" s="203"/>
      <c r="YL6" s="203"/>
      <c r="YM6" s="203"/>
      <c r="YN6" s="203"/>
      <c r="YO6" s="203"/>
      <c r="YP6" s="203"/>
      <c r="YQ6" s="203"/>
      <c r="YR6" s="203"/>
      <c r="YS6" s="203"/>
      <c r="YT6" s="203"/>
      <c r="YU6" s="203"/>
      <c r="YV6" s="203"/>
      <c r="YW6" s="203"/>
      <c r="YX6" s="203"/>
      <c r="YY6" s="203"/>
      <c r="YZ6" s="203"/>
      <c r="ZA6" s="203"/>
      <c r="ZB6" s="203"/>
      <c r="ZC6" s="203"/>
      <c r="ZD6" s="203"/>
      <c r="ZE6" s="203"/>
      <c r="ZF6" s="203"/>
      <c r="ZG6" s="203"/>
      <c r="ZH6" s="203"/>
      <c r="ZI6" s="203"/>
      <c r="ZJ6" s="203"/>
      <c r="ZK6" s="203"/>
      <c r="ZL6" s="203"/>
      <c r="ZM6" s="203"/>
      <c r="ZN6" s="203"/>
      <c r="ZO6" s="203"/>
      <c r="ZP6" s="203"/>
      <c r="ZQ6" s="203"/>
      <c r="ZR6" s="203"/>
      <c r="ZS6" s="203"/>
      <c r="ZT6" s="203"/>
      <c r="ZU6" s="203"/>
      <c r="ZV6" s="203"/>
      <c r="ZW6" s="203"/>
      <c r="ZX6" s="203"/>
      <c r="ZY6" s="203"/>
      <c r="ZZ6" s="203"/>
      <c r="AAA6" s="203"/>
      <c r="AAB6" s="203"/>
      <c r="AAC6" s="203"/>
      <c r="AAD6" s="203"/>
      <c r="AAE6" s="203"/>
      <c r="AAF6" s="203"/>
      <c r="AAG6" s="203"/>
      <c r="AAH6" s="203"/>
      <c r="AAI6" s="203"/>
      <c r="AAJ6" s="203"/>
      <c r="AAK6" s="203"/>
      <c r="AAL6" s="203"/>
      <c r="AAM6" s="203"/>
      <c r="AAN6" s="203"/>
      <c r="AAO6" s="203"/>
      <c r="AAP6" s="203"/>
      <c r="AAQ6" s="203"/>
      <c r="AAR6" s="203"/>
      <c r="AAS6" s="203"/>
      <c r="AAT6" s="203"/>
      <c r="AAU6" s="203"/>
      <c r="AAV6" s="203"/>
      <c r="AAW6" s="203"/>
      <c r="AAX6" s="203"/>
      <c r="AAY6" s="203"/>
      <c r="AAZ6" s="203"/>
      <c r="ABA6" s="203"/>
      <c r="ABB6" s="203"/>
      <c r="ABC6" s="203"/>
      <c r="ABD6" s="203"/>
      <c r="ABE6" s="203"/>
      <c r="ABF6" s="203"/>
      <c r="ABG6" s="203"/>
      <c r="ABH6" s="203"/>
      <c r="ABI6" s="203"/>
      <c r="ABJ6" s="203"/>
      <c r="ABK6" s="203"/>
      <c r="ABL6" s="203"/>
      <c r="ABM6" s="203"/>
      <c r="ABN6" s="203"/>
      <c r="ABO6" s="203"/>
      <c r="ABP6" s="203"/>
      <c r="ABQ6" s="203"/>
    </row>
    <row r="7" spans="1:745" ht="14.25">
      <c r="A7" s="214" t="s">
        <v>927</v>
      </c>
      <c r="B7" s="215">
        <v>538318</v>
      </c>
      <c r="C7" s="215">
        <v>178018</v>
      </c>
      <c r="D7" s="215">
        <v>178018</v>
      </c>
      <c r="E7" s="215">
        <v>0</v>
      </c>
      <c r="F7" s="215">
        <v>0</v>
      </c>
      <c r="G7" s="215">
        <v>0</v>
      </c>
      <c r="H7" s="215">
        <v>356037</v>
      </c>
      <c r="I7" s="215">
        <v>0</v>
      </c>
      <c r="J7" s="215">
        <v>0</v>
      </c>
      <c r="K7" s="215">
        <v>296697</v>
      </c>
      <c r="L7" s="215">
        <v>356037</v>
      </c>
      <c r="M7" s="215">
        <v>0</v>
      </c>
      <c r="N7" s="215">
        <v>178018</v>
      </c>
      <c r="O7" s="215">
        <v>59339</v>
      </c>
      <c r="P7" s="215">
        <v>59339</v>
      </c>
      <c r="Q7" s="215">
        <v>0</v>
      </c>
      <c r="R7" s="215">
        <v>59339</v>
      </c>
      <c r="S7" s="215">
        <v>59339</v>
      </c>
      <c r="T7" s="215">
        <v>0</v>
      </c>
      <c r="U7" s="215">
        <v>0</v>
      </c>
      <c r="V7" s="215">
        <v>0</v>
      </c>
      <c r="W7" s="215">
        <v>0</v>
      </c>
      <c r="X7" s="215">
        <v>118679</v>
      </c>
      <c r="Y7" s="215">
        <v>0</v>
      </c>
      <c r="Z7" s="215">
        <v>29670</v>
      </c>
      <c r="AA7" s="216">
        <f>SUM(B7:Z7)</f>
        <v>2466848</v>
      </c>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row>
    <row r="8" spans="1:745" ht="14.25">
      <c r="A8" s="214" t="s">
        <v>939</v>
      </c>
      <c r="B8" s="215">
        <v>5439282</v>
      </c>
      <c r="C8" s="215">
        <v>483492</v>
      </c>
      <c r="D8" s="215">
        <v>483492</v>
      </c>
      <c r="E8" s="215">
        <v>0</v>
      </c>
      <c r="F8" s="215">
        <v>0</v>
      </c>
      <c r="G8" s="215">
        <v>0</v>
      </c>
      <c r="H8" s="215">
        <v>604365</v>
      </c>
      <c r="I8" s="215">
        <v>0</v>
      </c>
      <c r="J8" s="215">
        <v>604365</v>
      </c>
      <c r="K8" s="215">
        <v>362619</v>
      </c>
      <c r="L8" s="215">
        <v>725238</v>
      </c>
      <c r="M8" s="215">
        <v>120873</v>
      </c>
      <c r="N8" s="215">
        <v>241746</v>
      </c>
      <c r="O8" s="215">
        <v>120873</v>
      </c>
      <c r="P8" s="215">
        <v>362619</v>
      </c>
      <c r="Q8" s="215">
        <v>0</v>
      </c>
      <c r="R8" s="215">
        <v>120873</v>
      </c>
      <c r="S8" s="215">
        <v>241746</v>
      </c>
      <c r="T8" s="215">
        <v>0</v>
      </c>
      <c r="U8" s="215">
        <v>725238</v>
      </c>
      <c r="V8" s="215">
        <v>0</v>
      </c>
      <c r="W8" s="215">
        <v>0</v>
      </c>
      <c r="X8" s="215">
        <v>120873</v>
      </c>
      <c r="Y8" s="215">
        <v>241746</v>
      </c>
      <c r="Z8" s="215">
        <v>0</v>
      </c>
      <c r="AA8" s="216">
        <f t="shared" ref="AA8:AA48" si="0">SUM(B8:Z8)</f>
        <v>10999440</v>
      </c>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row>
    <row r="9" spans="1:745" ht="14.25">
      <c r="A9" s="214" t="s">
        <v>940</v>
      </c>
      <c r="B9" s="215">
        <v>47648</v>
      </c>
      <c r="C9" s="215">
        <v>0</v>
      </c>
      <c r="D9" s="215">
        <v>0</v>
      </c>
      <c r="E9" s="215">
        <v>0</v>
      </c>
      <c r="F9" s="215">
        <v>0</v>
      </c>
      <c r="G9" s="215">
        <v>0</v>
      </c>
      <c r="H9" s="215">
        <v>0</v>
      </c>
      <c r="I9" s="215">
        <v>0</v>
      </c>
      <c r="J9" s="215">
        <v>0</v>
      </c>
      <c r="K9" s="215">
        <v>0</v>
      </c>
      <c r="L9" s="215">
        <v>0</v>
      </c>
      <c r="M9" s="215">
        <v>0</v>
      </c>
      <c r="N9" s="215">
        <v>0</v>
      </c>
      <c r="O9" s="215">
        <v>0</v>
      </c>
      <c r="P9" s="215">
        <v>0</v>
      </c>
      <c r="Q9" s="215">
        <v>0</v>
      </c>
      <c r="R9" s="215">
        <v>0</v>
      </c>
      <c r="S9" s="215">
        <v>0</v>
      </c>
      <c r="T9" s="215">
        <v>0</v>
      </c>
      <c r="U9" s="215">
        <v>0</v>
      </c>
      <c r="V9" s="215">
        <v>0</v>
      </c>
      <c r="W9" s="215">
        <v>0</v>
      </c>
      <c r="X9" s="215">
        <v>0</v>
      </c>
      <c r="Y9" s="215">
        <v>0</v>
      </c>
      <c r="Z9" s="215">
        <v>0</v>
      </c>
      <c r="AA9" s="216">
        <f t="shared" si="0"/>
        <v>47648</v>
      </c>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row>
    <row r="10" spans="1:745" ht="14.25">
      <c r="A10" s="214" t="s">
        <v>929</v>
      </c>
      <c r="B10" s="215">
        <v>0</v>
      </c>
      <c r="C10" s="215">
        <v>0</v>
      </c>
      <c r="D10" s="215">
        <v>0</v>
      </c>
      <c r="E10" s="215">
        <v>0</v>
      </c>
      <c r="F10" s="215">
        <v>0</v>
      </c>
      <c r="G10" s="215">
        <v>0</v>
      </c>
      <c r="H10" s="215">
        <v>0</v>
      </c>
      <c r="I10" s="215">
        <v>0</v>
      </c>
      <c r="J10" s="215">
        <v>0</v>
      </c>
      <c r="K10" s="215">
        <v>0</v>
      </c>
      <c r="L10" s="215">
        <v>0</v>
      </c>
      <c r="M10" s="215">
        <v>0</v>
      </c>
      <c r="N10" s="215">
        <v>0</v>
      </c>
      <c r="O10" s="215">
        <v>0</v>
      </c>
      <c r="P10" s="215">
        <v>0</v>
      </c>
      <c r="Q10" s="215">
        <v>0</v>
      </c>
      <c r="R10" s="215">
        <v>0</v>
      </c>
      <c r="S10" s="215">
        <v>0</v>
      </c>
      <c r="T10" s="215">
        <v>0</v>
      </c>
      <c r="U10" s="215">
        <v>0</v>
      </c>
      <c r="V10" s="215">
        <v>0</v>
      </c>
      <c r="W10" s="215">
        <v>0</v>
      </c>
      <c r="X10" s="215">
        <v>0</v>
      </c>
      <c r="Y10" s="215">
        <v>0</v>
      </c>
      <c r="Z10" s="215">
        <v>0</v>
      </c>
      <c r="AA10" s="216">
        <f t="shared" si="0"/>
        <v>0</v>
      </c>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row>
    <row r="11" spans="1:745" ht="14.25">
      <c r="A11" s="214" t="s">
        <v>928</v>
      </c>
      <c r="B11" s="215">
        <v>1579101</v>
      </c>
      <c r="C11" s="215">
        <v>119793</v>
      </c>
      <c r="D11" s="215">
        <v>56314</v>
      </c>
      <c r="E11" s="215">
        <v>0</v>
      </c>
      <c r="F11" s="215">
        <v>44536</v>
      </c>
      <c r="G11" s="215">
        <v>0</v>
      </c>
      <c r="H11" s="215">
        <v>149742</v>
      </c>
      <c r="I11" s="215">
        <v>58206</v>
      </c>
      <c r="J11" s="215">
        <v>132165</v>
      </c>
      <c r="K11" s="215">
        <v>72268</v>
      </c>
      <c r="L11" s="215">
        <v>119793</v>
      </c>
      <c r="M11" s="215">
        <v>18557</v>
      </c>
      <c r="N11" s="215">
        <v>29948</v>
      </c>
      <c r="O11" s="215">
        <v>27474</v>
      </c>
      <c r="P11" s="215">
        <v>21160</v>
      </c>
      <c r="Q11" s="215">
        <v>89845</v>
      </c>
      <c r="R11" s="215">
        <v>42319</v>
      </c>
      <c r="S11" s="215">
        <v>67061</v>
      </c>
      <c r="T11" s="215">
        <v>0</v>
      </c>
      <c r="U11" s="215">
        <v>70309</v>
      </c>
      <c r="V11" s="215">
        <v>0</v>
      </c>
      <c r="W11" s="215">
        <v>0</v>
      </c>
      <c r="X11" s="215">
        <v>17577</v>
      </c>
      <c r="Y11" s="215">
        <v>27346</v>
      </c>
      <c r="Z11" s="215">
        <v>24742</v>
      </c>
      <c r="AA11" s="216">
        <f t="shared" si="0"/>
        <v>2768256</v>
      </c>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row>
    <row r="12" spans="1:745" ht="14.25">
      <c r="A12" s="214" t="s">
        <v>930</v>
      </c>
      <c r="B12" s="215">
        <v>180804</v>
      </c>
      <c r="C12" s="215">
        <v>90402</v>
      </c>
      <c r="D12" s="215">
        <v>90402</v>
      </c>
      <c r="E12" s="215">
        <v>0</v>
      </c>
      <c r="F12" s="215">
        <v>63282</v>
      </c>
      <c r="G12" s="215">
        <v>90402</v>
      </c>
      <c r="H12" s="215">
        <v>0</v>
      </c>
      <c r="I12" s="215">
        <v>0</v>
      </c>
      <c r="J12" s="215">
        <v>81362</v>
      </c>
      <c r="K12" s="215">
        <v>90402</v>
      </c>
      <c r="L12" s="215">
        <v>90402</v>
      </c>
      <c r="M12" s="215">
        <v>135603</v>
      </c>
      <c r="N12" s="215">
        <v>72322</v>
      </c>
      <c r="O12" s="215">
        <v>54241</v>
      </c>
      <c r="P12" s="215">
        <v>54241</v>
      </c>
      <c r="Q12" s="215">
        <v>90402</v>
      </c>
      <c r="R12" s="215">
        <v>54241</v>
      </c>
      <c r="S12" s="215">
        <v>72322</v>
      </c>
      <c r="T12" s="215">
        <v>0</v>
      </c>
      <c r="U12" s="215">
        <v>90402</v>
      </c>
      <c r="V12" s="215">
        <v>72322</v>
      </c>
      <c r="W12" s="215">
        <v>54241</v>
      </c>
      <c r="X12" s="215">
        <v>36161</v>
      </c>
      <c r="Y12" s="215">
        <v>36161</v>
      </c>
      <c r="Z12" s="215">
        <v>90402</v>
      </c>
      <c r="AA12" s="216">
        <f t="shared" si="0"/>
        <v>1690519</v>
      </c>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row>
    <row r="13" spans="1:745" ht="14.25">
      <c r="A13" s="214" t="s">
        <v>925</v>
      </c>
      <c r="B13" s="215">
        <v>32282</v>
      </c>
      <c r="C13" s="215">
        <v>8608</v>
      </c>
      <c r="D13" s="215">
        <v>0</v>
      </c>
      <c r="E13" s="215">
        <v>0</v>
      </c>
      <c r="F13" s="215">
        <v>0</v>
      </c>
      <c r="G13" s="215">
        <v>8608</v>
      </c>
      <c r="H13" s="215">
        <v>0</v>
      </c>
      <c r="I13" s="215">
        <v>0</v>
      </c>
      <c r="J13" s="215">
        <v>8608</v>
      </c>
      <c r="K13" s="215">
        <v>0</v>
      </c>
      <c r="L13" s="215">
        <v>0</v>
      </c>
      <c r="M13" s="215">
        <v>8608</v>
      </c>
      <c r="N13" s="215">
        <v>0</v>
      </c>
      <c r="O13" s="215">
        <v>0</v>
      </c>
      <c r="P13" s="215">
        <v>4304</v>
      </c>
      <c r="Q13" s="215">
        <v>0</v>
      </c>
      <c r="R13" s="215">
        <v>8608</v>
      </c>
      <c r="S13" s="215">
        <v>0</v>
      </c>
      <c r="T13" s="215">
        <v>0</v>
      </c>
      <c r="U13" s="215">
        <v>0</v>
      </c>
      <c r="V13" s="215">
        <v>0</v>
      </c>
      <c r="W13" s="215">
        <v>0</v>
      </c>
      <c r="X13" s="215">
        <v>0</v>
      </c>
      <c r="Y13" s="215">
        <v>0</v>
      </c>
      <c r="Z13" s="215">
        <v>0</v>
      </c>
      <c r="AA13" s="216">
        <f t="shared" si="0"/>
        <v>79626</v>
      </c>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row>
    <row r="14" spans="1:745" ht="14.25">
      <c r="A14" s="214" t="s">
        <v>937</v>
      </c>
      <c r="B14" s="215">
        <v>42374</v>
      </c>
      <c r="C14" s="215">
        <v>5029</v>
      </c>
      <c r="D14" s="215">
        <v>1257</v>
      </c>
      <c r="E14" s="215">
        <v>0</v>
      </c>
      <c r="F14" s="215">
        <v>3771</v>
      </c>
      <c r="G14" s="215">
        <v>0</v>
      </c>
      <c r="H14" s="215">
        <v>10057</v>
      </c>
      <c r="I14" s="215">
        <v>0</v>
      </c>
      <c r="J14" s="215">
        <v>0</v>
      </c>
      <c r="K14" s="215">
        <v>0</v>
      </c>
      <c r="L14" s="215">
        <v>0</v>
      </c>
      <c r="M14" s="215">
        <v>0</v>
      </c>
      <c r="N14" s="215">
        <v>5029</v>
      </c>
      <c r="O14" s="215">
        <v>5029</v>
      </c>
      <c r="P14" s="215">
        <v>5029</v>
      </c>
      <c r="Q14" s="215">
        <v>0</v>
      </c>
      <c r="R14" s="215">
        <v>5029</v>
      </c>
      <c r="S14" s="215">
        <v>6286</v>
      </c>
      <c r="T14" s="215">
        <v>0</v>
      </c>
      <c r="U14" s="215">
        <v>3771</v>
      </c>
      <c r="V14" s="215">
        <v>0</v>
      </c>
      <c r="W14" s="215">
        <v>0</v>
      </c>
      <c r="X14" s="215">
        <v>5029</v>
      </c>
      <c r="Y14" s="215">
        <v>0</v>
      </c>
      <c r="Z14" s="215">
        <v>7217</v>
      </c>
      <c r="AA14" s="216">
        <f t="shared" si="0"/>
        <v>104907</v>
      </c>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row>
    <row r="15" spans="1:745" ht="14.25">
      <c r="A15" s="214" t="s">
        <v>938</v>
      </c>
      <c r="B15" s="215">
        <v>103304</v>
      </c>
      <c r="C15" s="215">
        <v>41322</v>
      </c>
      <c r="D15" s="215">
        <v>10330</v>
      </c>
      <c r="E15" s="215">
        <v>0</v>
      </c>
      <c r="F15" s="215">
        <v>0</v>
      </c>
      <c r="G15" s="215">
        <v>41322</v>
      </c>
      <c r="H15" s="215">
        <v>0</v>
      </c>
      <c r="I15" s="215">
        <v>0</v>
      </c>
      <c r="J15" s="215">
        <v>0</v>
      </c>
      <c r="K15" s="215">
        <v>81369</v>
      </c>
      <c r="L15" s="215">
        <v>41322</v>
      </c>
      <c r="M15" s="215">
        <v>41322</v>
      </c>
      <c r="N15" s="215">
        <v>0</v>
      </c>
      <c r="O15" s="215">
        <v>0</v>
      </c>
      <c r="P15" s="215">
        <v>20661</v>
      </c>
      <c r="Q15" s="215">
        <v>30991</v>
      </c>
      <c r="R15" s="215">
        <v>20661</v>
      </c>
      <c r="S15" s="215">
        <v>0</v>
      </c>
      <c r="T15" s="215">
        <v>0</v>
      </c>
      <c r="U15" s="215">
        <v>5165</v>
      </c>
      <c r="V15" s="215">
        <v>0</v>
      </c>
      <c r="W15" s="215">
        <v>0</v>
      </c>
      <c r="X15" s="215">
        <v>0</v>
      </c>
      <c r="Y15" s="215">
        <v>0</v>
      </c>
      <c r="Z15" s="215">
        <v>8148</v>
      </c>
      <c r="AA15" s="216">
        <f t="shared" si="0"/>
        <v>445917</v>
      </c>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row>
    <row r="16" spans="1:745" ht="14.25">
      <c r="A16" s="214" t="s">
        <v>912</v>
      </c>
      <c r="B16" s="215">
        <v>547678</v>
      </c>
      <c r="C16" s="215">
        <v>140106</v>
      </c>
      <c r="D16" s="215">
        <v>2780</v>
      </c>
      <c r="E16" s="215">
        <v>0</v>
      </c>
      <c r="F16" s="215">
        <v>16141</v>
      </c>
      <c r="G16" s="215">
        <v>26885</v>
      </c>
      <c r="H16" s="215">
        <v>4647</v>
      </c>
      <c r="I16" s="215">
        <v>0</v>
      </c>
      <c r="J16" s="215">
        <v>13075</v>
      </c>
      <c r="K16" s="215">
        <v>7516</v>
      </c>
      <c r="L16" s="215">
        <v>18276</v>
      </c>
      <c r="M16" s="215">
        <v>4647</v>
      </c>
      <c r="N16" s="215">
        <v>10572</v>
      </c>
      <c r="O16" s="215">
        <v>33717</v>
      </c>
      <c r="P16" s="215">
        <v>18635</v>
      </c>
      <c r="Q16" s="215">
        <v>0</v>
      </c>
      <c r="R16" s="215">
        <v>18635</v>
      </c>
      <c r="S16" s="215">
        <v>5809</v>
      </c>
      <c r="T16" s="215">
        <v>0</v>
      </c>
      <c r="U16" s="215">
        <v>0</v>
      </c>
      <c r="V16" s="215">
        <v>0</v>
      </c>
      <c r="W16" s="215">
        <v>0</v>
      </c>
      <c r="X16" s="215">
        <v>2690</v>
      </c>
      <c r="Y16" s="215">
        <v>0</v>
      </c>
      <c r="Z16" s="215">
        <v>4304</v>
      </c>
      <c r="AA16" s="216">
        <f t="shared" si="0"/>
        <v>876113</v>
      </c>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row>
    <row r="17" spans="1:745" ht="14.25">
      <c r="A17" s="214" t="s">
        <v>918</v>
      </c>
      <c r="B17" s="215">
        <v>0</v>
      </c>
      <c r="C17" s="215">
        <v>0</v>
      </c>
      <c r="D17" s="215">
        <v>0</v>
      </c>
      <c r="E17" s="215">
        <v>0</v>
      </c>
      <c r="F17" s="215">
        <v>0</v>
      </c>
      <c r="G17" s="215">
        <v>0</v>
      </c>
      <c r="H17" s="215">
        <v>0</v>
      </c>
      <c r="I17" s="215">
        <v>0</v>
      </c>
      <c r="J17" s="215">
        <v>0</v>
      </c>
      <c r="K17" s="215">
        <v>0</v>
      </c>
      <c r="L17" s="215">
        <v>0</v>
      </c>
      <c r="M17" s="215">
        <v>0</v>
      </c>
      <c r="N17" s="215">
        <v>0</v>
      </c>
      <c r="O17" s="215">
        <v>12695</v>
      </c>
      <c r="P17" s="215">
        <v>0</v>
      </c>
      <c r="Q17" s="215">
        <v>0</v>
      </c>
      <c r="R17" s="215">
        <v>0</v>
      </c>
      <c r="S17" s="215">
        <v>0</v>
      </c>
      <c r="T17" s="215">
        <v>0</v>
      </c>
      <c r="U17" s="215">
        <v>0</v>
      </c>
      <c r="V17" s="215">
        <v>0</v>
      </c>
      <c r="W17" s="215">
        <v>0</v>
      </c>
      <c r="X17" s="215">
        <v>0</v>
      </c>
      <c r="Y17" s="215">
        <v>0</v>
      </c>
      <c r="Z17" s="215">
        <v>0</v>
      </c>
      <c r="AA17" s="216">
        <f t="shared" si="0"/>
        <v>12695</v>
      </c>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row>
    <row r="18" spans="1:745" ht="14.25">
      <c r="A18" s="214" t="s">
        <v>923</v>
      </c>
      <c r="B18" s="215">
        <v>32086</v>
      </c>
      <c r="C18" s="215">
        <v>0</v>
      </c>
      <c r="D18" s="215">
        <v>2139</v>
      </c>
      <c r="E18" s="215">
        <v>0</v>
      </c>
      <c r="F18" s="215">
        <v>8556</v>
      </c>
      <c r="G18" s="215">
        <v>6417</v>
      </c>
      <c r="H18" s="215">
        <v>8556</v>
      </c>
      <c r="I18" s="215">
        <v>0</v>
      </c>
      <c r="J18" s="215">
        <v>2139</v>
      </c>
      <c r="K18" s="215">
        <v>8556</v>
      </c>
      <c r="L18" s="215">
        <v>8556</v>
      </c>
      <c r="M18" s="215">
        <v>0</v>
      </c>
      <c r="N18" s="215">
        <v>2139</v>
      </c>
      <c r="O18" s="215">
        <v>0</v>
      </c>
      <c r="P18" s="215">
        <v>4278</v>
      </c>
      <c r="Q18" s="215">
        <v>8556</v>
      </c>
      <c r="R18" s="215">
        <v>4278</v>
      </c>
      <c r="S18" s="215">
        <v>10695</v>
      </c>
      <c r="T18" s="215">
        <v>0</v>
      </c>
      <c r="U18" s="215">
        <v>0</v>
      </c>
      <c r="V18" s="215">
        <v>0</v>
      </c>
      <c r="W18" s="215">
        <v>0</v>
      </c>
      <c r="X18" s="215">
        <v>0</v>
      </c>
      <c r="Y18" s="215">
        <v>0</v>
      </c>
      <c r="Z18" s="215">
        <v>0</v>
      </c>
      <c r="AA18" s="216">
        <f t="shared" si="0"/>
        <v>106951</v>
      </c>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row>
    <row r="19" spans="1:745" ht="14.25">
      <c r="A19" s="214" t="s">
        <v>919</v>
      </c>
      <c r="B19" s="215">
        <v>1176760</v>
      </c>
      <c r="C19" s="215">
        <v>294190</v>
      </c>
      <c r="D19" s="215">
        <v>294190</v>
      </c>
      <c r="E19" s="215">
        <v>0</v>
      </c>
      <c r="F19" s="215">
        <v>441285</v>
      </c>
      <c r="G19" s="215">
        <v>0</v>
      </c>
      <c r="H19" s="215">
        <v>441285</v>
      </c>
      <c r="I19" s="215">
        <v>0</v>
      </c>
      <c r="J19" s="215">
        <v>588380</v>
      </c>
      <c r="K19" s="215">
        <v>441285</v>
      </c>
      <c r="L19" s="215">
        <v>220643</v>
      </c>
      <c r="M19" s="215">
        <v>73548</v>
      </c>
      <c r="N19" s="215">
        <v>0</v>
      </c>
      <c r="O19" s="215">
        <v>73548</v>
      </c>
      <c r="P19" s="215">
        <v>73548</v>
      </c>
      <c r="Q19" s="215">
        <v>441285</v>
      </c>
      <c r="R19" s="215">
        <v>110321</v>
      </c>
      <c r="S19" s="215">
        <v>220643</v>
      </c>
      <c r="T19" s="215">
        <v>147095</v>
      </c>
      <c r="U19" s="215">
        <v>220643</v>
      </c>
      <c r="V19" s="215">
        <v>0</v>
      </c>
      <c r="W19" s="215">
        <v>0</v>
      </c>
      <c r="X19" s="215">
        <v>220643</v>
      </c>
      <c r="Y19" s="215">
        <v>36774</v>
      </c>
      <c r="Z19" s="215">
        <v>73548</v>
      </c>
      <c r="AA19" s="216">
        <f t="shared" si="0"/>
        <v>5589614</v>
      </c>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row>
    <row r="20" spans="1:745" ht="14.25">
      <c r="A20" s="214" t="s">
        <v>924</v>
      </c>
      <c r="B20" s="215">
        <v>0</v>
      </c>
      <c r="C20" s="215">
        <v>0</v>
      </c>
      <c r="D20" s="215">
        <v>0</v>
      </c>
      <c r="E20" s="215">
        <v>0</v>
      </c>
      <c r="F20" s="215">
        <v>0</v>
      </c>
      <c r="G20" s="215">
        <v>0</v>
      </c>
      <c r="H20" s="215">
        <v>0</v>
      </c>
      <c r="I20" s="215">
        <v>0</v>
      </c>
      <c r="J20" s="215">
        <v>0</v>
      </c>
      <c r="K20" s="215">
        <v>0</v>
      </c>
      <c r="L20" s="215">
        <v>0</v>
      </c>
      <c r="M20" s="215">
        <v>0</v>
      </c>
      <c r="N20" s="215">
        <v>0</v>
      </c>
      <c r="O20" s="215">
        <v>0</v>
      </c>
      <c r="P20" s="215">
        <v>0</v>
      </c>
      <c r="Q20" s="215">
        <v>0</v>
      </c>
      <c r="R20" s="215">
        <v>0</v>
      </c>
      <c r="S20" s="215">
        <v>0</v>
      </c>
      <c r="T20" s="215">
        <v>0</v>
      </c>
      <c r="U20" s="215">
        <v>0</v>
      </c>
      <c r="V20" s="215">
        <v>0</v>
      </c>
      <c r="W20" s="215">
        <v>0</v>
      </c>
      <c r="X20" s="215">
        <v>0</v>
      </c>
      <c r="Y20" s="215">
        <v>0</v>
      </c>
      <c r="Z20" s="215">
        <v>0</v>
      </c>
      <c r="AA20" s="216">
        <f t="shared" si="0"/>
        <v>0</v>
      </c>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row>
    <row r="21" spans="1:745" ht="14.25">
      <c r="A21" s="214" t="s">
        <v>921</v>
      </c>
      <c r="B21" s="215">
        <v>12903</v>
      </c>
      <c r="C21" s="215">
        <v>0</v>
      </c>
      <c r="D21" s="215">
        <v>0</v>
      </c>
      <c r="E21" s="215">
        <v>0</v>
      </c>
      <c r="F21" s="215">
        <v>0</v>
      </c>
      <c r="G21" s="215">
        <v>0</v>
      </c>
      <c r="H21" s="215">
        <v>0</v>
      </c>
      <c r="I21" s="215">
        <v>0</v>
      </c>
      <c r="J21" s="215">
        <v>0</v>
      </c>
      <c r="K21" s="215">
        <v>0</v>
      </c>
      <c r="L21" s="215">
        <v>0</v>
      </c>
      <c r="M21" s="215">
        <v>0</v>
      </c>
      <c r="N21" s="215">
        <v>0</v>
      </c>
      <c r="O21" s="215">
        <v>0</v>
      </c>
      <c r="P21" s="215">
        <v>0</v>
      </c>
      <c r="Q21" s="215">
        <v>0</v>
      </c>
      <c r="R21" s="215">
        <v>0</v>
      </c>
      <c r="S21" s="215">
        <v>0</v>
      </c>
      <c r="T21" s="215">
        <v>0</v>
      </c>
      <c r="U21" s="215">
        <v>0</v>
      </c>
      <c r="V21" s="215">
        <v>0</v>
      </c>
      <c r="W21" s="215">
        <v>0</v>
      </c>
      <c r="X21" s="215">
        <v>0</v>
      </c>
      <c r="Y21" s="215">
        <v>0</v>
      </c>
      <c r="Z21" s="215">
        <v>0</v>
      </c>
      <c r="AA21" s="216">
        <f t="shared" si="0"/>
        <v>12903</v>
      </c>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row>
    <row r="22" spans="1:745" ht="14.25">
      <c r="A22" s="214" t="s">
        <v>920</v>
      </c>
      <c r="B22" s="215">
        <v>2792952</v>
      </c>
      <c r="C22" s="215">
        <v>202082</v>
      </c>
      <c r="D22" s="215">
        <v>50520</v>
      </c>
      <c r="E22" s="215">
        <v>0</v>
      </c>
      <c r="F22" s="215">
        <v>0</v>
      </c>
      <c r="G22" s="215">
        <v>0</v>
      </c>
      <c r="H22" s="215">
        <v>303122</v>
      </c>
      <c r="I22" s="215">
        <v>0</v>
      </c>
      <c r="J22" s="215">
        <v>404163</v>
      </c>
      <c r="K22" s="215">
        <v>0</v>
      </c>
      <c r="L22" s="215">
        <v>151561</v>
      </c>
      <c r="M22" s="215">
        <v>101041</v>
      </c>
      <c r="N22" s="215">
        <v>0</v>
      </c>
      <c r="O22" s="215">
        <v>50520</v>
      </c>
      <c r="P22" s="215">
        <v>0</v>
      </c>
      <c r="Q22" s="215">
        <v>0</v>
      </c>
      <c r="R22" s="215">
        <v>101041</v>
      </c>
      <c r="S22" s="215">
        <v>0</v>
      </c>
      <c r="T22" s="215">
        <v>0</v>
      </c>
      <c r="U22" s="215">
        <v>0</v>
      </c>
      <c r="V22" s="215">
        <v>0</v>
      </c>
      <c r="W22" s="215">
        <v>0</v>
      </c>
      <c r="X22" s="215">
        <v>0</v>
      </c>
      <c r="Y22" s="215">
        <v>0</v>
      </c>
      <c r="Z22" s="215">
        <v>303122</v>
      </c>
      <c r="AA22" s="216">
        <f t="shared" si="0"/>
        <v>4460124</v>
      </c>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row>
    <row r="23" spans="1:745" ht="14.25">
      <c r="A23" s="214" t="s">
        <v>922</v>
      </c>
      <c r="B23" s="215">
        <v>445107</v>
      </c>
      <c r="C23" s="215">
        <v>231175</v>
      </c>
      <c r="D23" s="215">
        <v>231175</v>
      </c>
      <c r="E23" s="215">
        <v>212572</v>
      </c>
      <c r="F23" s="215">
        <v>212572</v>
      </c>
      <c r="G23" s="215">
        <v>231175</v>
      </c>
      <c r="H23" s="215">
        <v>231175</v>
      </c>
      <c r="I23" s="215">
        <v>212572</v>
      </c>
      <c r="J23" s="215">
        <v>231175</v>
      </c>
      <c r="K23" s="215">
        <v>231175</v>
      </c>
      <c r="L23" s="215">
        <v>231175</v>
      </c>
      <c r="M23" s="215">
        <v>231175</v>
      </c>
      <c r="N23" s="215">
        <v>221873</v>
      </c>
      <c r="O23" s="215">
        <v>221873</v>
      </c>
      <c r="P23" s="215">
        <v>221873</v>
      </c>
      <c r="Q23" s="215">
        <v>212572</v>
      </c>
      <c r="R23" s="215">
        <v>221873</v>
      </c>
      <c r="S23" s="215">
        <v>328839</v>
      </c>
      <c r="T23" s="215">
        <v>212572</v>
      </c>
      <c r="U23" s="215">
        <v>259079</v>
      </c>
      <c r="V23" s="215">
        <v>212572</v>
      </c>
      <c r="W23" s="215">
        <v>212572</v>
      </c>
      <c r="X23" s="215">
        <v>139521</v>
      </c>
      <c r="Y23" s="215">
        <v>305586</v>
      </c>
      <c r="Z23" s="215">
        <v>212572</v>
      </c>
      <c r="AA23" s="216">
        <f t="shared" si="0"/>
        <v>5915600</v>
      </c>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row>
    <row r="24" spans="1:745" ht="14.25">
      <c r="A24" s="214" t="s">
        <v>911</v>
      </c>
      <c r="B24" s="215">
        <v>47967</v>
      </c>
      <c r="C24" s="215">
        <v>0</v>
      </c>
      <c r="D24" s="215">
        <v>0</v>
      </c>
      <c r="E24" s="215">
        <v>0</v>
      </c>
      <c r="F24" s="215">
        <v>0</v>
      </c>
      <c r="G24" s="215">
        <v>0</v>
      </c>
      <c r="H24" s="215">
        <v>0</v>
      </c>
      <c r="I24" s="215">
        <v>0</v>
      </c>
      <c r="J24" s="215">
        <v>0</v>
      </c>
      <c r="K24" s="215">
        <v>0</v>
      </c>
      <c r="L24" s="215">
        <v>0</v>
      </c>
      <c r="M24" s="215">
        <v>0</v>
      </c>
      <c r="N24" s="215">
        <v>0</v>
      </c>
      <c r="O24" s="215">
        <v>0</v>
      </c>
      <c r="P24" s="215">
        <v>0</v>
      </c>
      <c r="Q24" s="215">
        <v>0</v>
      </c>
      <c r="R24" s="215">
        <v>0</v>
      </c>
      <c r="S24" s="215">
        <v>0</v>
      </c>
      <c r="T24" s="215">
        <v>0</v>
      </c>
      <c r="U24" s="215">
        <v>0</v>
      </c>
      <c r="V24" s="215">
        <v>0</v>
      </c>
      <c r="W24" s="215">
        <v>0</v>
      </c>
      <c r="X24" s="215">
        <v>0</v>
      </c>
      <c r="Y24" s="215">
        <v>0</v>
      </c>
      <c r="Z24" s="215">
        <v>0</v>
      </c>
      <c r="AA24" s="216">
        <f t="shared" si="0"/>
        <v>47967</v>
      </c>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row>
    <row r="25" spans="1:745" ht="14.25">
      <c r="A25" s="214" t="s">
        <v>904</v>
      </c>
      <c r="B25" s="215">
        <v>293472</v>
      </c>
      <c r="C25" s="215">
        <v>6522</v>
      </c>
      <c r="D25" s="215">
        <v>6522</v>
      </c>
      <c r="E25" s="215">
        <v>0</v>
      </c>
      <c r="F25" s="215">
        <v>28334</v>
      </c>
      <c r="G25" s="215">
        <v>42501</v>
      </c>
      <c r="H25" s="215">
        <v>0</v>
      </c>
      <c r="I25" s="215">
        <v>0</v>
      </c>
      <c r="J25" s="215">
        <v>62066</v>
      </c>
      <c r="K25" s="215">
        <v>0</v>
      </c>
      <c r="L25" s="215">
        <v>0</v>
      </c>
      <c r="M25" s="215">
        <v>0</v>
      </c>
      <c r="N25" s="215">
        <v>0</v>
      </c>
      <c r="O25" s="215">
        <v>0</v>
      </c>
      <c r="P25" s="215">
        <v>0</v>
      </c>
      <c r="Q25" s="215">
        <v>19565</v>
      </c>
      <c r="R25" s="215">
        <v>62066</v>
      </c>
      <c r="S25" s="215">
        <v>26086</v>
      </c>
      <c r="T25" s="215">
        <v>0</v>
      </c>
      <c r="U25" s="215">
        <v>0</v>
      </c>
      <c r="V25" s="215">
        <v>0</v>
      </c>
      <c r="W25" s="215">
        <v>0</v>
      </c>
      <c r="X25" s="215">
        <v>0</v>
      </c>
      <c r="Y25" s="215">
        <v>0</v>
      </c>
      <c r="Z25" s="215">
        <v>0</v>
      </c>
      <c r="AA25" s="216">
        <f t="shared" si="0"/>
        <v>547134</v>
      </c>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row>
    <row r="26" spans="1:745" ht="14.25">
      <c r="A26" s="214" t="s">
        <v>907</v>
      </c>
      <c r="B26" s="215">
        <v>216803</v>
      </c>
      <c r="C26" s="215">
        <v>19271</v>
      </c>
      <c r="D26" s="215">
        <v>19271</v>
      </c>
      <c r="E26" s="215">
        <v>0</v>
      </c>
      <c r="F26" s="215">
        <v>9636</v>
      </c>
      <c r="G26" s="215">
        <v>19271</v>
      </c>
      <c r="H26" s="215">
        <v>19271</v>
      </c>
      <c r="I26" s="215">
        <v>19271</v>
      </c>
      <c r="J26" s="215">
        <v>38543</v>
      </c>
      <c r="K26" s="215">
        <v>19271</v>
      </c>
      <c r="L26" s="215">
        <v>19271</v>
      </c>
      <c r="M26" s="215">
        <v>19271</v>
      </c>
      <c r="N26" s="215">
        <v>19271</v>
      </c>
      <c r="O26" s="215">
        <v>0</v>
      </c>
      <c r="P26" s="215">
        <v>19271</v>
      </c>
      <c r="Q26" s="215">
        <v>19271</v>
      </c>
      <c r="R26" s="215">
        <v>19271</v>
      </c>
      <c r="S26" s="215">
        <v>38543</v>
      </c>
      <c r="T26" s="215">
        <v>0</v>
      </c>
      <c r="U26" s="215">
        <v>0</v>
      </c>
      <c r="V26" s="215">
        <v>0</v>
      </c>
      <c r="W26" s="215">
        <v>0</v>
      </c>
      <c r="X26" s="215">
        <v>14454</v>
      </c>
      <c r="Y26" s="215">
        <v>0</v>
      </c>
      <c r="Z26" s="215">
        <v>28907</v>
      </c>
      <c r="AA26" s="216">
        <f t="shared" si="0"/>
        <v>578138</v>
      </c>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row>
    <row r="27" spans="1:745" ht="14.25">
      <c r="A27" s="214" t="s">
        <v>903</v>
      </c>
      <c r="B27" s="215">
        <v>302036</v>
      </c>
      <c r="C27" s="215">
        <v>4668</v>
      </c>
      <c r="D27" s="215">
        <v>9777</v>
      </c>
      <c r="E27" s="215">
        <v>0</v>
      </c>
      <c r="F27" s="215">
        <v>0</v>
      </c>
      <c r="G27" s="215">
        <v>0</v>
      </c>
      <c r="H27" s="215">
        <v>37345</v>
      </c>
      <c r="I27" s="215">
        <v>0</v>
      </c>
      <c r="J27" s="215">
        <v>54865</v>
      </c>
      <c r="K27" s="215">
        <v>0</v>
      </c>
      <c r="L27" s="215">
        <v>40876</v>
      </c>
      <c r="M27" s="215">
        <v>66545</v>
      </c>
      <c r="N27" s="215">
        <v>68310</v>
      </c>
      <c r="O27" s="215">
        <v>29200</v>
      </c>
      <c r="P27" s="215">
        <v>41608</v>
      </c>
      <c r="Q27" s="215">
        <v>37345</v>
      </c>
      <c r="R27" s="215">
        <v>97509</v>
      </c>
      <c r="S27" s="215">
        <v>37075</v>
      </c>
      <c r="T27" s="215">
        <v>116799</v>
      </c>
      <c r="U27" s="215">
        <v>47872</v>
      </c>
      <c r="V27" s="215">
        <v>87599</v>
      </c>
      <c r="W27" s="215">
        <v>0</v>
      </c>
      <c r="X27" s="215">
        <v>39419</v>
      </c>
      <c r="Y27" s="215">
        <v>72999</v>
      </c>
      <c r="Z27" s="215">
        <v>87599</v>
      </c>
      <c r="AA27" s="216">
        <f t="shared" si="0"/>
        <v>1279446</v>
      </c>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row>
    <row r="28" spans="1:745" ht="14.25">
      <c r="A28" s="214" t="s">
        <v>900</v>
      </c>
      <c r="B28" s="215">
        <v>17560</v>
      </c>
      <c r="C28" s="215">
        <v>1756</v>
      </c>
      <c r="D28" s="215">
        <v>1756</v>
      </c>
      <c r="E28" s="215">
        <v>0</v>
      </c>
      <c r="F28" s="215">
        <v>1756</v>
      </c>
      <c r="G28" s="215">
        <v>5268</v>
      </c>
      <c r="H28" s="215">
        <v>5268</v>
      </c>
      <c r="I28" s="215">
        <v>0</v>
      </c>
      <c r="J28" s="215">
        <v>5268</v>
      </c>
      <c r="K28" s="215">
        <v>5268</v>
      </c>
      <c r="L28" s="215">
        <v>3512</v>
      </c>
      <c r="M28" s="215">
        <v>0</v>
      </c>
      <c r="N28" s="215">
        <v>5268</v>
      </c>
      <c r="O28" s="215">
        <v>0</v>
      </c>
      <c r="P28" s="215">
        <v>0</v>
      </c>
      <c r="Q28" s="215">
        <v>0</v>
      </c>
      <c r="R28" s="215">
        <v>5268</v>
      </c>
      <c r="S28" s="215">
        <v>0</v>
      </c>
      <c r="T28" s="215">
        <v>0</v>
      </c>
      <c r="U28" s="215">
        <v>3512</v>
      </c>
      <c r="V28" s="215">
        <v>0</v>
      </c>
      <c r="W28" s="215">
        <v>0</v>
      </c>
      <c r="X28" s="215">
        <v>5268</v>
      </c>
      <c r="Y28" s="215">
        <v>0</v>
      </c>
      <c r="Z28" s="215">
        <v>5268</v>
      </c>
      <c r="AA28" s="216">
        <f t="shared" si="0"/>
        <v>71996</v>
      </c>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row>
    <row r="29" spans="1:745" ht="14.25">
      <c r="A29" s="214" t="s">
        <v>899</v>
      </c>
      <c r="B29" s="215">
        <v>395919</v>
      </c>
      <c r="C29" s="215">
        <v>8798</v>
      </c>
      <c r="D29" s="215">
        <v>8798</v>
      </c>
      <c r="E29" s="215">
        <v>0</v>
      </c>
      <c r="F29" s="215">
        <v>8798</v>
      </c>
      <c r="G29" s="215">
        <v>0</v>
      </c>
      <c r="H29" s="215">
        <v>26395</v>
      </c>
      <c r="I29" s="215">
        <v>0</v>
      </c>
      <c r="J29" s="215">
        <v>17596</v>
      </c>
      <c r="K29" s="215">
        <v>26395</v>
      </c>
      <c r="L29" s="215">
        <v>26395</v>
      </c>
      <c r="M29" s="215">
        <v>0</v>
      </c>
      <c r="N29" s="215">
        <v>0</v>
      </c>
      <c r="O29" s="215">
        <v>0</v>
      </c>
      <c r="P29" s="215">
        <v>0</v>
      </c>
      <c r="Q29" s="215">
        <v>17596</v>
      </c>
      <c r="R29" s="215">
        <v>26395</v>
      </c>
      <c r="S29" s="215">
        <v>35193</v>
      </c>
      <c r="T29" s="215">
        <v>0</v>
      </c>
      <c r="U29" s="215">
        <v>0</v>
      </c>
      <c r="V29" s="215">
        <v>0</v>
      </c>
      <c r="W29" s="215">
        <v>0</v>
      </c>
      <c r="X29" s="215">
        <v>26395</v>
      </c>
      <c r="Y29" s="215">
        <v>0</v>
      </c>
      <c r="Z29" s="215">
        <v>0</v>
      </c>
      <c r="AA29" s="216">
        <f t="shared" si="0"/>
        <v>624673</v>
      </c>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row>
    <row r="30" spans="1:745" ht="14.25">
      <c r="A30" s="214" t="s">
        <v>901</v>
      </c>
      <c r="B30" s="215">
        <v>11988</v>
      </c>
      <c r="C30" s="215">
        <v>2398</v>
      </c>
      <c r="D30" s="215">
        <v>0</v>
      </c>
      <c r="E30" s="215">
        <v>0</v>
      </c>
      <c r="F30" s="215">
        <v>0</v>
      </c>
      <c r="G30" s="215">
        <v>0</v>
      </c>
      <c r="H30" s="215">
        <v>0</v>
      </c>
      <c r="I30" s="215">
        <v>0</v>
      </c>
      <c r="J30" s="215">
        <v>0</v>
      </c>
      <c r="K30" s="215">
        <v>7193</v>
      </c>
      <c r="L30" s="215">
        <v>0</v>
      </c>
      <c r="M30" s="215">
        <v>7193</v>
      </c>
      <c r="N30" s="215">
        <v>4795</v>
      </c>
      <c r="O30" s="215">
        <v>0</v>
      </c>
      <c r="P30" s="215">
        <v>0</v>
      </c>
      <c r="Q30" s="215">
        <v>0</v>
      </c>
      <c r="R30" s="215">
        <v>7193</v>
      </c>
      <c r="S30" s="215">
        <v>0</v>
      </c>
      <c r="T30" s="215">
        <v>0</v>
      </c>
      <c r="U30" s="215">
        <v>0</v>
      </c>
      <c r="V30" s="215">
        <v>0</v>
      </c>
      <c r="W30" s="215">
        <v>0</v>
      </c>
      <c r="X30" s="215">
        <v>0</v>
      </c>
      <c r="Y30" s="215">
        <v>0</v>
      </c>
      <c r="Z30" s="215">
        <v>0</v>
      </c>
      <c r="AA30" s="216">
        <f t="shared" si="0"/>
        <v>40760</v>
      </c>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row>
    <row r="31" spans="1:745" ht="14.25">
      <c r="A31" s="214" t="s">
        <v>902</v>
      </c>
      <c r="B31" s="215">
        <v>69996</v>
      </c>
      <c r="C31" s="215">
        <v>4200</v>
      </c>
      <c r="D31" s="215">
        <v>1400</v>
      </c>
      <c r="E31" s="215">
        <v>0</v>
      </c>
      <c r="F31" s="215">
        <v>0</v>
      </c>
      <c r="G31" s="215">
        <v>0</v>
      </c>
      <c r="H31" s="215">
        <v>4200</v>
      </c>
      <c r="I31" s="215">
        <v>0</v>
      </c>
      <c r="J31" s="215">
        <v>4200</v>
      </c>
      <c r="K31" s="215">
        <v>4200</v>
      </c>
      <c r="L31" s="215">
        <v>4200</v>
      </c>
      <c r="M31" s="215">
        <v>0</v>
      </c>
      <c r="N31" s="215">
        <v>0</v>
      </c>
      <c r="O31" s="215">
        <v>0</v>
      </c>
      <c r="P31" s="215">
        <v>0</v>
      </c>
      <c r="Q31" s="215">
        <v>0</v>
      </c>
      <c r="R31" s="215">
        <v>4200</v>
      </c>
      <c r="S31" s="215">
        <v>0</v>
      </c>
      <c r="T31" s="215">
        <v>0</v>
      </c>
      <c r="U31" s="215">
        <v>0</v>
      </c>
      <c r="V31" s="215">
        <v>0</v>
      </c>
      <c r="W31" s="215">
        <v>0</v>
      </c>
      <c r="X31" s="215">
        <v>2800</v>
      </c>
      <c r="Y31" s="215">
        <v>0</v>
      </c>
      <c r="Z31" s="215">
        <v>0</v>
      </c>
      <c r="AA31" s="216">
        <f t="shared" si="0"/>
        <v>99396</v>
      </c>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row>
    <row r="32" spans="1:745" ht="14.25">
      <c r="A32" s="214" t="s">
        <v>905</v>
      </c>
      <c r="B32" s="215">
        <v>19906</v>
      </c>
      <c r="C32" s="215">
        <v>0</v>
      </c>
      <c r="D32" s="215">
        <v>0</v>
      </c>
      <c r="E32" s="215">
        <v>0</v>
      </c>
      <c r="F32" s="215">
        <v>0</v>
      </c>
      <c r="G32" s="215">
        <v>0</v>
      </c>
      <c r="H32" s="215">
        <v>11944</v>
      </c>
      <c r="I32" s="215">
        <v>0</v>
      </c>
      <c r="J32" s="215">
        <v>11944</v>
      </c>
      <c r="K32" s="215">
        <v>11944</v>
      </c>
      <c r="L32" s="215">
        <v>0</v>
      </c>
      <c r="M32" s="215">
        <v>11944</v>
      </c>
      <c r="N32" s="215">
        <v>11944</v>
      </c>
      <c r="O32" s="215">
        <v>0</v>
      </c>
      <c r="P32" s="215">
        <v>0</v>
      </c>
      <c r="Q32" s="215">
        <v>0</v>
      </c>
      <c r="R32" s="215">
        <v>11944</v>
      </c>
      <c r="S32" s="215">
        <v>11944</v>
      </c>
      <c r="T32" s="215">
        <v>0</v>
      </c>
      <c r="U32" s="215">
        <v>0</v>
      </c>
      <c r="V32" s="215">
        <v>0</v>
      </c>
      <c r="W32" s="215">
        <v>0</v>
      </c>
      <c r="X32" s="215">
        <v>7962</v>
      </c>
      <c r="Y32" s="215">
        <v>0</v>
      </c>
      <c r="Z32" s="215">
        <v>0</v>
      </c>
      <c r="AA32" s="216">
        <f t="shared" si="0"/>
        <v>111476</v>
      </c>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row>
    <row r="33" spans="1:745" ht="14.25">
      <c r="A33" s="214" t="s">
        <v>906</v>
      </c>
      <c r="B33" s="215">
        <v>178645</v>
      </c>
      <c r="C33" s="215">
        <v>19849</v>
      </c>
      <c r="D33" s="215">
        <v>0</v>
      </c>
      <c r="E33" s="215">
        <v>0</v>
      </c>
      <c r="F33" s="215">
        <v>0</v>
      </c>
      <c r="G33" s="215">
        <v>0</v>
      </c>
      <c r="H33" s="215">
        <v>19849</v>
      </c>
      <c r="I33" s="215">
        <v>0</v>
      </c>
      <c r="J33" s="215">
        <v>19849</v>
      </c>
      <c r="K33" s="215">
        <v>19849</v>
      </c>
      <c r="L33" s="215">
        <v>19849</v>
      </c>
      <c r="M33" s="215">
        <v>0</v>
      </c>
      <c r="N33" s="215">
        <v>0</v>
      </c>
      <c r="O33" s="215">
        <v>0</v>
      </c>
      <c r="P33" s="215">
        <v>11910</v>
      </c>
      <c r="Q33" s="215">
        <v>0</v>
      </c>
      <c r="R33" s="215">
        <v>0</v>
      </c>
      <c r="S33" s="215">
        <v>0</v>
      </c>
      <c r="T33" s="215">
        <v>0</v>
      </c>
      <c r="U33" s="215">
        <v>0</v>
      </c>
      <c r="V33" s="215">
        <v>0</v>
      </c>
      <c r="W33" s="215">
        <v>0</v>
      </c>
      <c r="X33" s="215">
        <v>0</v>
      </c>
      <c r="Y33" s="215">
        <v>0</v>
      </c>
      <c r="Z33" s="215">
        <v>0</v>
      </c>
      <c r="AA33" s="216">
        <f t="shared" si="0"/>
        <v>289800</v>
      </c>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row>
    <row r="34" spans="1:745" ht="14.25">
      <c r="A34" s="214" t="s">
        <v>910</v>
      </c>
      <c r="B34" s="215">
        <v>258752</v>
      </c>
      <c r="C34" s="215">
        <v>15733</v>
      </c>
      <c r="D34" s="215">
        <v>29723</v>
      </c>
      <c r="E34" s="215">
        <v>0</v>
      </c>
      <c r="F34" s="215">
        <v>0</v>
      </c>
      <c r="G34" s="215">
        <v>0</v>
      </c>
      <c r="H34" s="215">
        <v>31467</v>
      </c>
      <c r="I34" s="215">
        <v>0</v>
      </c>
      <c r="J34" s="215">
        <v>24479</v>
      </c>
      <c r="K34" s="215">
        <v>29723</v>
      </c>
      <c r="L34" s="215">
        <v>29723</v>
      </c>
      <c r="M34" s="215">
        <v>57704</v>
      </c>
      <c r="N34" s="215">
        <v>29723</v>
      </c>
      <c r="O34" s="215">
        <v>13990</v>
      </c>
      <c r="P34" s="215">
        <v>29723</v>
      </c>
      <c r="Q34" s="215">
        <v>13990</v>
      </c>
      <c r="R34" s="215">
        <v>29723</v>
      </c>
      <c r="S34" s="215">
        <v>31467</v>
      </c>
      <c r="T34" s="215">
        <v>0</v>
      </c>
      <c r="U34" s="215">
        <v>136395</v>
      </c>
      <c r="V34" s="215">
        <v>0</v>
      </c>
      <c r="W34" s="215">
        <v>0</v>
      </c>
      <c r="X34" s="215">
        <v>10489</v>
      </c>
      <c r="Y34" s="215">
        <v>0</v>
      </c>
      <c r="Z34" s="215">
        <v>10489</v>
      </c>
      <c r="AA34" s="216">
        <f t="shared" si="0"/>
        <v>783293</v>
      </c>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row>
    <row r="35" spans="1:745" ht="14.25">
      <c r="A35" s="214" t="s">
        <v>908</v>
      </c>
      <c r="B35" s="215">
        <v>1390500</v>
      </c>
      <c r="C35" s="215">
        <v>182206</v>
      </c>
      <c r="D35" s="215">
        <v>15982</v>
      </c>
      <c r="E35" s="215">
        <v>0</v>
      </c>
      <c r="F35" s="215">
        <v>0</v>
      </c>
      <c r="G35" s="215">
        <v>0</v>
      </c>
      <c r="H35" s="215">
        <v>0</v>
      </c>
      <c r="I35" s="215">
        <v>83912</v>
      </c>
      <c r="J35" s="215">
        <v>0</v>
      </c>
      <c r="K35" s="215">
        <v>182206</v>
      </c>
      <c r="L35" s="215">
        <v>0</v>
      </c>
      <c r="M35" s="215">
        <v>131059</v>
      </c>
      <c r="N35" s="215">
        <v>0</v>
      </c>
      <c r="O35" s="215">
        <v>79912</v>
      </c>
      <c r="P35" s="215">
        <v>47947</v>
      </c>
      <c r="Q35" s="215">
        <v>47947</v>
      </c>
      <c r="R35" s="215">
        <v>115077</v>
      </c>
      <c r="S35" s="215">
        <v>99095</v>
      </c>
      <c r="T35" s="215">
        <v>0</v>
      </c>
      <c r="U35" s="215">
        <v>50347</v>
      </c>
      <c r="V35" s="215">
        <v>0</v>
      </c>
      <c r="W35" s="215">
        <v>0</v>
      </c>
      <c r="X35" s="215">
        <v>0</v>
      </c>
      <c r="Y35" s="215">
        <v>0</v>
      </c>
      <c r="Z35" s="215">
        <v>0</v>
      </c>
      <c r="AA35" s="216">
        <f t="shared" si="0"/>
        <v>2426190</v>
      </c>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row>
    <row r="36" spans="1:745" ht="14.25">
      <c r="A36" s="214" t="s">
        <v>909</v>
      </c>
      <c r="B36" s="215">
        <v>1366223</v>
      </c>
      <c r="C36" s="215">
        <v>165162</v>
      </c>
      <c r="D36" s="215">
        <v>71485</v>
      </c>
      <c r="E36" s="215">
        <v>0</v>
      </c>
      <c r="F36" s="215">
        <v>0</v>
      </c>
      <c r="G36" s="215">
        <v>0</v>
      </c>
      <c r="H36" s="215">
        <v>13176</v>
      </c>
      <c r="I36" s="215">
        <v>13176</v>
      </c>
      <c r="J36" s="215">
        <v>90875</v>
      </c>
      <c r="K36" s="215">
        <v>90875</v>
      </c>
      <c r="L36" s="215">
        <v>32566</v>
      </c>
      <c r="M36" s="215">
        <v>129793</v>
      </c>
      <c r="N36" s="215">
        <v>19390</v>
      </c>
      <c r="O36" s="215">
        <v>145772</v>
      </c>
      <c r="P36" s="215">
        <v>90875</v>
      </c>
      <c r="Q36" s="215">
        <v>71485</v>
      </c>
      <c r="R36" s="215">
        <v>90875</v>
      </c>
      <c r="S36" s="215">
        <v>168573</v>
      </c>
      <c r="T36" s="215">
        <v>0</v>
      </c>
      <c r="U36" s="215">
        <v>29154</v>
      </c>
      <c r="V36" s="215">
        <v>0</v>
      </c>
      <c r="W36" s="215">
        <v>0</v>
      </c>
      <c r="X36" s="215">
        <v>12927</v>
      </c>
      <c r="Y36" s="215">
        <v>0</v>
      </c>
      <c r="Z36" s="215">
        <v>42081</v>
      </c>
      <c r="AA36" s="216">
        <f t="shared" si="0"/>
        <v>2644463</v>
      </c>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row>
    <row r="37" spans="1:745" ht="14.25">
      <c r="A37" s="214" t="s">
        <v>917</v>
      </c>
      <c r="B37" s="215">
        <v>235168</v>
      </c>
      <c r="C37" s="215">
        <v>73034</v>
      </c>
      <c r="D37" s="215">
        <v>60198</v>
      </c>
      <c r="E37" s="215">
        <v>0</v>
      </c>
      <c r="F37" s="215">
        <v>55974</v>
      </c>
      <c r="G37" s="215">
        <v>7796</v>
      </c>
      <c r="H37" s="215">
        <v>44335</v>
      </c>
      <c r="I37" s="215">
        <v>5197</v>
      </c>
      <c r="J37" s="215">
        <v>69191</v>
      </c>
      <c r="K37" s="215">
        <v>33479</v>
      </c>
      <c r="L37" s="215">
        <v>69191</v>
      </c>
      <c r="M37" s="215">
        <v>5197</v>
      </c>
      <c r="N37" s="215">
        <v>49439</v>
      </c>
      <c r="O37" s="215">
        <v>23802</v>
      </c>
      <c r="P37" s="215">
        <v>0</v>
      </c>
      <c r="Q37" s="215">
        <v>32869</v>
      </c>
      <c r="R37" s="215">
        <v>38800</v>
      </c>
      <c r="S37" s="215">
        <v>26526</v>
      </c>
      <c r="T37" s="215">
        <v>27972</v>
      </c>
      <c r="U37" s="215">
        <v>38827</v>
      </c>
      <c r="V37" s="215">
        <v>0</v>
      </c>
      <c r="W37" s="215">
        <v>0</v>
      </c>
      <c r="X37" s="215">
        <v>0</v>
      </c>
      <c r="Y37" s="215">
        <v>0</v>
      </c>
      <c r="Z37" s="215">
        <v>14857</v>
      </c>
      <c r="AA37" s="216">
        <f t="shared" si="0"/>
        <v>911852</v>
      </c>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row>
    <row r="38" spans="1:745" ht="14.25">
      <c r="A38" s="214" t="s">
        <v>935</v>
      </c>
      <c r="B38" s="215">
        <v>0</v>
      </c>
      <c r="C38" s="215">
        <v>0</v>
      </c>
      <c r="D38" s="215">
        <v>0</v>
      </c>
      <c r="E38" s="215">
        <v>0</v>
      </c>
      <c r="F38" s="215">
        <v>0</v>
      </c>
      <c r="G38" s="215">
        <v>0</v>
      </c>
      <c r="H38" s="215">
        <v>0</v>
      </c>
      <c r="I38" s="215">
        <v>0</v>
      </c>
      <c r="J38" s="215">
        <v>0</v>
      </c>
      <c r="K38" s="215">
        <v>0</v>
      </c>
      <c r="L38" s="215">
        <v>0</v>
      </c>
      <c r="M38" s="215">
        <v>0</v>
      </c>
      <c r="N38" s="215">
        <v>0</v>
      </c>
      <c r="O38" s="215">
        <v>0</v>
      </c>
      <c r="P38" s="215">
        <v>0</v>
      </c>
      <c r="Q38" s="215">
        <v>0</v>
      </c>
      <c r="R38" s="215">
        <v>0</v>
      </c>
      <c r="S38" s="215">
        <v>0</v>
      </c>
      <c r="T38" s="215">
        <v>0</v>
      </c>
      <c r="U38" s="215">
        <v>0</v>
      </c>
      <c r="V38" s="215">
        <v>0</v>
      </c>
      <c r="W38" s="215">
        <v>0</v>
      </c>
      <c r="X38" s="215">
        <v>0</v>
      </c>
      <c r="Y38" s="215">
        <v>0</v>
      </c>
      <c r="Z38" s="215">
        <v>0</v>
      </c>
      <c r="AA38" s="216">
        <f t="shared" si="0"/>
        <v>0</v>
      </c>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row>
    <row r="39" spans="1:745" ht="14.25">
      <c r="A39" s="214" t="s">
        <v>931</v>
      </c>
      <c r="B39" s="215">
        <v>10410</v>
      </c>
      <c r="C39" s="215">
        <v>0</v>
      </c>
      <c r="D39" s="215">
        <v>0</v>
      </c>
      <c r="E39" s="215">
        <v>0</v>
      </c>
      <c r="F39" s="215">
        <v>2082</v>
      </c>
      <c r="G39" s="215">
        <v>0</v>
      </c>
      <c r="H39" s="215">
        <v>0</v>
      </c>
      <c r="I39" s="215">
        <v>0</v>
      </c>
      <c r="J39" s="215">
        <v>0</v>
      </c>
      <c r="K39" s="215">
        <v>0</v>
      </c>
      <c r="L39" s="215">
        <v>0</v>
      </c>
      <c r="M39" s="215">
        <v>0</v>
      </c>
      <c r="N39" s="215">
        <v>0</v>
      </c>
      <c r="O39" s="215">
        <v>0</v>
      </c>
      <c r="P39" s="215">
        <v>0</v>
      </c>
      <c r="Q39" s="215">
        <v>0</v>
      </c>
      <c r="R39" s="215">
        <v>0</v>
      </c>
      <c r="S39" s="215">
        <v>0</v>
      </c>
      <c r="T39" s="215">
        <v>0</v>
      </c>
      <c r="U39" s="215">
        <v>0</v>
      </c>
      <c r="V39" s="215">
        <v>0</v>
      </c>
      <c r="W39" s="215">
        <v>0</v>
      </c>
      <c r="X39" s="215">
        <v>0</v>
      </c>
      <c r="Y39" s="215">
        <v>0</v>
      </c>
      <c r="Z39" s="215">
        <v>0</v>
      </c>
      <c r="AA39" s="216">
        <f t="shared" si="0"/>
        <v>12492</v>
      </c>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row>
    <row r="40" spans="1:745" ht="14.25">
      <c r="A40" s="214" t="s">
        <v>926</v>
      </c>
      <c r="B40" s="215">
        <v>148140</v>
      </c>
      <c r="C40" s="215">
        <v>49380</v>
      </c>
      <c r="D40" s="215">
        <v>24690</v>
      </c>
      <c r="E40" s="215">
        <v>0</v>
      </c>
      <c r="F40" s="215">
        <v>0</v>
      </c>
      <c r="G40" s="215">
        <v>0</v>
      </c>
      <c r="H40" s="215">
        <v>49380</v>
      </c>
      <c r="I40" s="215">
        <v>0</v>
      </c>
      <c r="J40" s="215">
        <v>0</v>
      </c>
      <c r="K40" s="215">
        <v>0</v>
      </c>
      <c r="L40" s="215">
        <v>0</v>
      </c>
      <c r="M40" s="215">
        <v>0</v>
      </c>
      <c r="N40" s="215">
        <v>0</v>
      </c>
      <c r="O40" s="215">
        <v>0</v>
      </c>
      <c r="P40" s="215">
        <v>0</v>
      </c>
      <c r="Q40" s="215">
        <v>0</v>
      </c>
      <c r="R40" s="215">
        <v>0</v>
      </c>
      <c r="S40" s="215">
        <v>0</v>
      </c>
      <c r="T40" s="215">
        <v>0</v>
      </c>
      <c r="U40" s="215">
        <v>0</v>
      </c>
      <c r="V40" s="215">
        <v>0</v>
      </c>
      <c r="W40" s="215">
        <v>0</v>
      </c>
      <c r="X40" s="215">
        <v>0</v>
      </c>
      <c r="Y40" s="215">
        <v>0</v>
      </c>
      <c r="Z40" s="215">
        <v>49380</v>
      </c>
      <c r="AA40" s="216">
        <f t="shared" si="0"/>
        <v>320970</v>
      </c>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row>
    <row r="41" spans="1:745" ht="14.25">
      <c r="A41" s="214" t="s">
        <v>933</v>
      </c>
      <c r="B41" s="215">
        <v>0</v>
      </c>
      <c r="C41" s="215">
        <v>0</v>
      </c>
      <c r="D41" s="215">
        <v>0</v>
      </c>
      <c r="E41" s="215">
        <v>0</v>
      </c>
      <c r="F41" s="215">
        <v>0</v>
      </c>
      <c r="G41" s="215">
        <v>0</v>
      </c>
      <c r="H41" s="215">
        <v>0</v>
      </c>
      <c r="I41" s="215">
        <v>0</v>
      </c>
      <c r="J41" s="215">
        <v>0</v>
      </c>
      <c r="K41" s="215">
        <v>0</v>
      </c>
      <c r="L41" s="215">
        <v>0</v>
      </c>
      <c r="M41" s="215">
        <v>0</v>
      </c>
      <c r="N41" s="215">
        <v>0</v>
      </c>
      <c r="O41" s="215">
        <v>0</v>
      </c>
      <c r="P41" s="215">
        <v>0</v>
      </c>
      <c r="Q41" s="215">
        <v>0</v>
      </c>
      <c r="R41" s="215">
        <v>0</v>
      </c>
      <c r="S41" s="215">
        <v>0</v>
      </c>
      <c r="T41" s="215">
        <v>0</v>
      </c>
      <c r="U41" s="215">
        <v>0</v>
      </c>
      <c r="V41" s="215">
        <v>0</v>
      </c>
      <c r="W41" s="215">
        <v>0</v>
      </c>
      <c r="X41" s="215">
        <v>0</v>
      </c>
      <c r="Y41" s="215">
        <v>0</v>
      </c>
      <c r="Z41" s="215">
        <v>0</v>
      </c>
      <c r="AA41" s="216">
        <f t="shared" si="0"/>
        <v>0</v>
      </c>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row>
    <row r="42" spans="1:745" ht="14.25">
      <c r="A42" s="214" t="s">
        <v>934</v>
      </c>
      <c r="B42" s="215">
        <v>0</v>
      </c>
      <c r="C42" s="215">
        <v>0</v>
      </c>
      <c r="D42" s="215">
        <v>0</v>
      </c>
      <c r="E42" s="215">
        <v>0</v>
      </c>
      <c r="F42" s="215">
        <v>0</v>
      </c>
      <c r="G42" s="215">
        <v>0</v>
      </c>
      <c r="H42" s="215">
        <v>0</v>
      </c>
      <c r="I42" s="215">
        <v>0</v>
      </c>
      <c r="J42" s="215">
        <v>0</v>
      </c>
      <c r="K42" s="215">
        <v>0</v>
      </c>
      <c r="L42" s="215">
        <v>0</v>
      </c>
      <c r="M42" s="215">
        <v>0</v>
      </c>
      <c r="N42" s="215">
        <v>0</v>
      </c>
      <c r="O42" s="215">
        <v>0</v>
      </c>
      <c r="P42" s="215">
        <v>0</v>
      </c>
      <c r="Q42" s="215">
        <v>0</v>
      </c>
      <c r="R42" s="215">
        <v>0</v>
      </c>
      <c r="S42" s="215">
        <v>0</v>
      </c>
      <c r="T42" s="215">
        <v>0</v>
      </c>
      <c r="U42" s="215">
        <v>0</v>
      </c>
      <c r="V42" s="215">
        <v>0</v>
      </c>
      <c r="W42" s="215">
        <v>0</v>
      </c>
      <c r="X42" s="215">
        <v>0</v>
      </c>
      <c r="Y42" s="215">
        <v>0</v>
      </c>
      <c r="Z42" s="215">
        <v>0</v>
      </c>
      <c r="AA42" s="216">
        <f t="shared" si="0"/>
        <v>0</v>
      </c>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row>
    <row r="43" spans="1:745" ht="14.25">
      <c r="A43" s="214" t="s">
        <v>914</v>
      </c>
      <c r="B43" s="215">
        <v>37958</v>
      </c>
      <c r="C43" s="215">
        <v>0</v>
      </c>
      <c r="D43" s="215">
        <v>0</v>
      </c>
      <c r="E43" s="215">
        <v>0</v>
      </c>
      <c r="F43" s="215">
        <v>0</v>
      </c>
      <c r="G43" s="215">
        <v>0</v>
      </c>
      <c r="H43" s="215">
        <v>15183</v>
      </c>
      <c r="I43" s="215">
        <v>0</v>
      </c>
      <c r="J43" s="215">
        <v>0</v>
      </c>
      <c r="K43" s="215">
        <v>15183</v>
      </c>
      <c r="L43" s="215">
        <v>0</v>
      </c>
      <c r="M43" s="215">
        <v>0</v>
      </c>
      <c r="N43" s="215">
        <v>0</v>
      </c>
      <c r="O43" s="215">
        <v>0</v>
      </c>
      <c r="P43" s="215">
        <v>9743</v>
      </c>
      <c r="Q43" s="215">
        <v>0</v>
      </c>
      <c r="R43" s="215">
        <v>0</v>
      </c>
      <c r="S43" s="215">
        <v>0</v>
      </c>
      <c r="T43" s="215">
        <v>0</v>
      </c>
      <c r="U43" s="215">
        <v>0</v>
      </c>
      <c r="V43" s="215">
        <v>0</v>
      </c>
      <c r="W43" s="215">
        <v>0</v>
      </c>
      <c r="X43" s="215">
        <v>0</v>
      </c>
      <c r="Y43" s="215">
        <v>0</v>
      </c>
      <c r="Z43" s="215">
        <v>3796</v>
      </c>
      <c r="AA43" s="216">
        <f t="shared" si="0"/>
        <v>81863</v>
      </c>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row>
    <row r="44" spans="1:745" ht="14.25">
      <c r="A44" s="214" t="s">
        <v>916</v>
      </c>
      <c r="B44" s="215">
        <v>0</v>
      </c>
      <c r="C44" s="215">
        <v>0</v>
      </c>
      <c r="D44" s="215">
        <v>0</v>
      </c>
      <c r="E44" s="215">
        <v>0</v>
      </c>
      <c r="F44" s="215">
        <v>0</v>
      </c>
      <c r="G44" s="215">
        <v>0</v>
      </c>
      <c r="H44" s="215">
        <v>0</v>
      </c>
      <c r="I44" s="215">
        <v>0</v>
      </c>
      <c r="J44" s="215">
        <v>0</v>
      </c>
      <c r="K44" s="215">
        <v>0</v>
      </c>
      <c r="L44" s="215">
        <v>0</v>
      </c>
      <c r="M44" s="215">
        <v>0</v>
      </c>
      <c r="N44" s="215">
        <v>0</v>
      </c>
      <c r="O44" s="215">
        <v>0</v>
      </c>
      <c r="P44" s="215">
        <v>0</v>
      </c>
      <c r="Q44" s="215">
        <v>0</v>
      </c>
      <c r="R44" s="215">
        <v>0</v>
      </c>
      <c r="S44" s="215">
        <v>5535</v>
      </c>
      <c r="T44" s="215">
        <v>0</v>
      </c>
      <c r="U44" s="215">
        <v>0</v>
      </c>
      <c r="V44" s="215">
        <v>0</v>
      </c>
      <c r="W44" s="215">
        <v>0</v>
      </c>
      <c r="X44" s="215">
        <v>0</v>
      </c>
      <c r="Y44" s="215">
        <v>0</v>
      </c>
      <c r="Z44" s="215">
        <v>0</v>
      </c>
      <c r="AA44" s="216">
        <f t="shared" si="0"/>
        <v>5535</v>
      </c>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row>
    <row r="45" spans="1:745" ht="14.25">
      <c r="A45" s="214" t="s">
        <v>913</v>
      </c>
      <c r="B45" s="215">
        <v>35327</v>
      </c>
      <c r="C45" s="215">
        <v>2587</v>
      </c>
      <c r="D45" s="215">
        <v>603</v>
      </c>
      <c r="E45" s="215">
        <v>0</v>
      </c>
      <c r="F45" s="215">
        <v>447</v>
      </c>
      <c r="G45" s="215">
        <v>0</v>
      </c>
      <c r="H45" s="215">
        <v>4821</v>
      </c>
      <c r="I45" s="215">
        <v>0</v>
      </c>
      <c r="J45" s="215">
        <v>5161</v>
      </c>
      <c r="K45" s="215">
        <v>0</v>
      </c>
      <c r="L45" s="215">
        <v>2914</v>
      </c>
      <c r="M45" s="215">
        <v>3345</v>
      </c>
      <c r="N45" s="215">
        <v>4737</v>
      </c>
      <c r="O45" s="215">
        <v>0</v>
      </c>
      <c r="P45" s="215">
        <v>4314</v>
      </c>
      <c r="Q45" s="215">
        <v>0</v>
      </c>
      <c r="R45" s="215">
        <v>0</v>
      </c>
      <c r="S45" s="215">
        <v>2605</v>
      </c>
      <c r="T45" s="215">
        <v>0</v>
      </c>
      <c r="U45" s="215">
        <v>0</v>
      </c>
      <c r="V45" s="215">
        <v>0</v>
      </c>
      <c r="W45" s="215">
        <v>0</v>
      </c>
      <c r="X45" s="215">
        <v>0</v>
      </c>
      <c r="Y45" s="215">
        <v>0</v>
      </c>
      <c r="Z45" s="215">
        <v>1645</v>
      </c>
      <c r="AA45" s="216">
        <f t="shared" si="0"/>
        <v>68506</v>
      </c>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row>
    <row r="46" spans="1:745" ht="14.25">
      <c r="A46" s="214" t="s">
        <v>915</v>
      </c>
      <c r="B46" s="215">
        <v>0</v>
      </c>
      <c r="C46" s="215">
        <v>0</v>
      </c>
      <c r="D46" s="215">
        <v>0</v>
      </c>
      <c r="E46" s="215">
        <v>0</v>
      </c>
      <c r="F46" s="215">
        <v>0</v>
      </c>
      <c r="G46" s="215">
        <v>0</v>
      </c>
      <c r="H46" s="215">
        <v>0</v>
      </c>
      <c r="I46" s="215">
        <v>0</v>
      </c>
      <c r="J46" s="215">
        <v>0</v>
      </c>
      <c r="K46" s="215">
        <v>0</v>
      </c>
      <c r="L46" s="215">
        <v>0</v>
      </c>
      <c r="M46" s="215">
        <v>5810</v>
      </c>
      <c r="N46" s="215">
        <v>0</v>
      </c>
      <c r="O46" s="215">
        <v>2905</v>
      </c>
      <c r="P46" s="215">
        <v>0</v>
      </c>
      <c r="Q46" s="215">
        <v>0</v>
      </c>
      <c r="R46" s="215">
        <v>0</v>
      </c>
      <c r="S46" s="215">
        <v>15494</v>
      </c>
      <c r="T46" s="215">
        <v>0</v>
      </c>
      <c r="U46" s="215">
        <v>0</v>
      </c>
      <c r="V46" s="215">
        <v>0</v>
      </c>
      <c r="W46" s="215">
        <v>0</v>
      </c>
      <c r="X46" s="215">
        <v>0</v>
      </c>
      <c r="Y46" s="215">
        <v>0</v>
      </c>
      <c r="Z46" s="215">
        <v>0</v>
      </c>
      <c r="AA46" s="216">
        <f t="shared" si="0"/>
        <v>24209</v>
      </c>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row>
    <row r="47" spans="1:745" ht="14.25">
      <c r="A47" s="214" t="s">
        <v>932</v>
      </c>
      <c r="B47" s="215">
        <v>1071582</v>
      </c>
      <c r="C47" s="215">
        <v>294344</v>
      </c>
      <c r="D47" s="215">
        <v>232197</v>
      </c>
      <c r="E47" s="215">
        <v>77780</v>
      </c>
      <c r="F47" s="215">
        <v>233794</v>
      </c>
      <c r="G47" s="215">
        <v>116621</v>
      </c>
      <c r="H47" s="215">
        <v>116621</v>
      </c>
      <c r="I47" s="215">
        <v>116621</v>
      </c>
      <c r="J47" s="215">
        <v>116621</v>
      </c>
      <c r="K47" s="215">
        <v>188026</v>
      </c>
      <c r="L47" s="215">
        <v>116621</v>
      </c>
      <c r="M47" s="215">
        <v>68191</v>
      </c>
      <c r="N47" s="215">
        <v>70587</v>
      </c>
      <c r="O47" s="215">
        <v>69752</v>
      </c>
      <c r="P47" s="215">
        <v>49924</v>
      </c>
      <c r="Q47" s="215">
        <v>69752</v>
      </c>
      <c r="R47" s="215">
        <v>70587</v>
      </c>
      <c r="S47" s="215">
        <v>96382</v>
      </c>
      <c r="T47" s="215">
        <v>47153</v>
      </c>
      <c r="U47" s="215">
        <v>76129</v>
      </c>
      <c r="V47" s="215">
        <v>50349</v>
      </c>
      <c r="W47" s="215">
        <v>70587</v>
      </c>
      <c r="X47" s="215">
        <v>70587</v>
      </c>
      <c r="Y47" s="215">
        <v>50349</v>
      </c>
      <c r="Z47" s="215">
        <v>93186</v>
      </c>
      <c r="AA47" s="216">
        <f t="shared" si="0"/>
        <v>3634343</v>
      </c>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row>
    <row r="48" spans="1:745" ht="14.25">
      <c r="A48" s="214" t="s">
        <v>936</v>
      </c>
      <c r="B48" s="215">
        <v>1853519</v>
      </c>
      <c r="C48" s="215">
        <v>404157</v>
      </c>
      <c r="D48" s="215">
        <v>221781</v>
      </c>
      <c r="E48" s="215">
        <v>125607</v>
      </c>
      <c r="F48" s="215">
        <v>209733</v>
      </c>
      <c r="G48" s="215">
        <v>186437</v>
      </c>
      <c r="H48" s="215">
        <v>186437</v>
      </c>
      <c r="I48" s="215">
        <v>288137</v>
      </c>
      <c r="J48" s="215">
        <v>186437</v>
      </c>
      <c r="K48" s="215">
        <v>288137</v>
      </c>
      <c r="L48" s="215">
        <v>174895</v>
      </c>
      <c r="M48" s="215">
        <v>218021</v>
      </c>
      <c r="N48" s="215">
        <v>116320</v>
      </c>
      <c r="O48" s="215">
        <v>116320</v>
      </c>
      <c r="P48" s="215">
        <v>116320</v>
      </c>
      <c r="Q48" s="215">
        <v>152370</v>
      </c>
      <c r="R48" s="215">
        <v>152370</v>
      </c>
      <c r="S48" s="215">
        <v>278923</v>
      </c>
      <c r="T48" s="215">
        <v>174233</v>
      </c>
      <c r="U48" s="215">
        <v>122987</v>
      </c>
      <c r="V48" s="215">
        <v>114625</v>
      </c>
      <c r="W48" s="215">
        <v>114625</v>
      </c>
      <c r="X48" s="215">
        <v>116320</v>
      </c>
      <c r="Y48" s="215">
        <v>116320</v>
      </c>
      <c r="Z48" s="215">
        <v>108582</v>
      </c>
      <c r="AA48" s="216">
        <f t="shared" si="0"/>
        <v>6143613</v>
      </c>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row>
    <row r="49" spans="1:745" ht="14.25">
      <c r="A49" s="214" t="s">
        <v>699</v>
      </c>
      <c r="B49" s="215">
        <v>20932470</v>
      </c>
      <c r="C49" s="215">
        <v>3048282</v>
      </c>
      <c r="D49" s="215">
        <v>2104800</v>
      </c>
      <c r="E49" s="215">
        <v>415959</v>
      </c>
      <c r="F49" s="215">
        <v>1340697</v>
      </c>
      <c r="G49" s="215">
        <v>782703</v>
      </c>
      <c r="H49" s="215">
        <v>2694678</v>
      </c>
      <c r="I49" s="215">
        <v>797092</v>
      </c>
      <c r="J49" s="215">
        <v>2772527</v>
      </c>
      <c r="K49" s="215">
        <v>2513636</v>
      </c>
      <c r="L49" s="215">
        <v>2503016</v>
      </c>
      <c r="M49" s="215">
        <v>1459447</v>
      </c>
      <c r="N49" s="215">
        <v>1161431</v>
      </c>
      <c r="O49" s="215">
        <v>1140962</v>
      </c>
      <c r="P49" s="215">
        <v>1267322</v>
      </c>
      <c r="Q49" s="215">
        <v>1355841</v>
      </c>
      <c r="R49" s="215">
        <v>1498496</v>
      </c>
      <c r="S49" s="215">
        <v>1886181</v>
      </c>
      <c r="T49" s="215">
        <v>725824</v>
      </c>
      <c r="U49" s="215">
        <v>1879830</v>
      </c>
      <c r="V49" s="215">
        <v>537467</v>
      </c>
      <c r="W49" s="215">
        <v>452025</v>
      </c>
      <c r="X49" s="215">
        <v>967794</v>
      </c>
      <c r="Y49" s="215">
        <v>887281</v>
      </c>
      <c r="Z49" s="215">
        <v>1199515</v>
      </c>
      <c r="AA49" s="216">
        <f>SUM(AA7:AA48)</f>
        <v>56325276</v>
      </c>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row>
    <row r="50" spans="1:745" ht="14.25">
      <c r="A50"/>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row>
    <row r="51" spans="1:745" ht="14.25">
      <c r="A51"/>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f>+AA3+AA49</f>
        <v>574315384</v>
      </c>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row>
    <row r="52" spans="1:745" ht="14.25">
      <c r="A52"/>
      <c r="B52" s="150"/>
      <c r="C52" s="150"/>
      <c r="D52" s="150"/>
      <c r="E52" s="150"/>
      <c r="F52" s="150"/>
      <c r="G52" s="150"/>
      <c r="H52" s="150"/>
      <c r="I52" s="150"/>
      <c r="J52" s="150"/>
      <c r="K52" s="150"/>
      <c r="L52" s="150"/>
      <c r="M52" s="150"/>
      <c r="N52" s="150"/>
      <c r="O52" s="150"/>
      <c r="P52" s="150"/>
      <c r="Q52" s="150"/>
      <c r="R52" s="150"/>
      <c r="S52" s="150"/>
      <c r="T52" s="150"/>
      <c r="U52" s="150"/>
      <c r="V52" s="150"/>
      <c r="W52" s="150"/>
    </row>
    <row r="53" spans="1:745" ht="14.25">
      <c r="A53"/>
      <c r="B53" s="150"/>
      <c r="C53" s="150"/>
      <c r="D53" s="150"/>
      <c r="E53" s="150"/>
      <c r="F53" s="150"/>
      <c r="G53" s="150"/>
      <c r="H53" s="150"/>
      <c r="I53" s="150"/>
      <c r="J53" s="150"/>
      <c r="K53" s="150"/>
      <c r="L53" s="150"/>
      <c r="M53" s="150"/>
      <c r="N53" s="150"/>
      <c r="O53" s="150"/>
      <c r="P53" s="150"/>
      <c r="Q53" s="150"/>
      <c r="R53" s="150"/>
      <c r="S53" s="150"/>
      <c r="T53" s="150"/>
      <c r="U53" s="150"/>
      <c r="V53" s="150"/>
      <c r="W53" s="150"/>
    </row>
    <row r="54" spans="1:745" ht="14.25">
      <c r="A54"/>
      <c r="B54" s="150"/>
      <c r="C54" s="150"/>
      <c r="D54" s="150"/>
      <c r="E54" s="150"/>
      <c r="F54" s="150"/>
      <c r="G54" s="150"/>
      <c r="H54" s="150"/>
      <c r="I54" s="150"/>
      <c r="J54" s="150"/>
      <c r="K54" s="150"/>
      <c r="L54" s="150"/>
      <c r="M54" s="150"/>
      <c r="N54" s="150"/>
      <c r="O54" s="150"/>
      <c r="P54" s="150"/>
      <c r="Q54" s="150"/>
      <c r="R54" s="150"/>
      <c r="S54" s="150"/>
      <c r="T54" s="150"/>
      <c r="U54" s="150"/>
      <c r="V54" s="150"/>
      <c r="W54" s="150"/>
    </row>
    <row r="55" spans="1:745" ht="14.25">
      <c r="A55"/>
      <c r="B55" s="150"/>
      <c r="C55" s="150"/>
      <c r="D55" s="150"/>
      <c r="E55" s="150"/>
      <c r="F55" s="150"/>
      <c r="G55" s="150"/>
      <c r="H55" s="150"/>
      <c r="I55" s="150"/>
      <c r="J55" s="150"/>
      <c r="K55" s="150"/>
      <c r="L55" s="150"/>
      <c r="M55" s="150"/>
      <c r="N55" s="150"/>
      <c r="O55" s="150"/>
      <c r="P55" s="150"/>
      <c r="Q55" s="150"/>
      <c r="R55" s="150"/>
      <c r="S55" s="150"/>
      <c r="T55" s="150"/>
      <c r="U55" s="150"/>
      <c r="V55" s="150"/>
      <c r="W55" s="150"/>
    </row>
    <row r="56" spans="1:745" ht="14.25">
      <c r="A56"/>
      <c r="B56" s="150"/>
      <c r="C56" s="150"/>
      <c r="D56" s="150"/>
      <c r="E56" s="150"/>
      <c r="F56" s="150"/>
      <c r="G56" s="150"/>
      <c r="H56" s="150"/>
      <c r="I56" s="150"/>
      <c r="J56" s="150"/>
      <c r="K56" s="150"/>
      <c r="L56" s="150"/>
      <c r="M56" s="150"/>
      <c r="N56" s="150"/>
      <c r="O56" s="150"/>
      <c r="P56" s="150"/>
      <c r="Q56" s="150"/>
      <c r="R56" s="150"/>
      <c r="S56" s="150"/>
      <c r="T56" s="150"/>
      <c r="U56" s="150"/>
      <c r="V56" s="150"/>
      <c r="W56" s="150"/>
    </row>
    <row r="57" spans="1:745" ht="14.25">
      <c r="A57"/>
      <c r="B57" s="150"/>
      <c r="C57" s="150"/>
      <c r="D57" s="150"/>
      <c r="E57" s="150"/>
      <c r="F57" s="150"/>
      <c r="G57" s="150"/>
      <c r="H57" s="150"/>
      <c r="I57" s="150"/>
      <c r="J57" s="150"/>
      <c r="K57" s="150"/>
      <c r="L57" s="150"/>
      <c r="M57" s="150"/>
      <c r="N57" s="150"/>
      <c r="O57" s="150"/>
      <c r="P57" s="150"/>
      <c r="Q57" s="150"/>
      <c r="R57" s="150"/>
      <c r="S57" s="150"/>
      <c r="T57" s="150"/>
      <c r="U57" s="150"/>
      <c r="V57" s="150"/>
      <c r="W57" s="150"/>
    </row>
    <row r="58" spans="1:745" ht="14.25">
      <c r="A58"/>
      <c r="B58" s="150"/>
      <c r="C58" s="150"/>
      <c r="D58" s="150"/>
      <c r="E58" s="150"/>
      <c r="F58" s="150"/>
      <c r="G58" s="150"/>
      <c r="H58" s="150"/>
      <c r="I58" s="150"/>
      <c r="J58" s="150"/>
      <c r="K58" s="150"/>
      <c r="L58" s="150"/>
      <c r="M58" s="150"/>
      <c r="N58" s="150"/>
      <c r="O58" s="150"/>
      <c r="P58" s="150"/>
      <c r="Q58" s="150"/>
      <c r="R58" s="150"/>
      <c r="S58" s="150"/>
      <c r="T58" s="150"/>
      <c r="U58" s="150"/>
      <c r="V58" s="150"/>
      <c r="W58" s="150"/>
    </row>
    <row r="59" spans="1:745" ht="14.25">
      <c r="A59"/>
      <c r="B59" s="150"/>
      <c r="C59" s="150"/>
      <c r="D59" s="150"/>
      <c r="E59" s="150"/>
      <c r="F59" s="150"/>
      <c r="G59" s="150"/>
      <c r="H59" s="150"/>
      <c r="I59" s="150"/>
      <c r="J59" s="150"/>
      <c r="K59" s="150"/>
      <c r="L59" s="150"/>
      <c r="M59" s="150"/>
      <c r="N59" s="150"/>
      <c r="O59" s="150"/>
      <c r="P59" s="150"/>
      <c r="Q59" s="150"/>
      <c r="R59" s="150"/>
      <c r="S59" s="150"/>
      <c r="T59" s="150"/>
      <c r="U59" s="150"/>
      <c r="V59" s="150"/>
      <c r="W59" s="150"/>
    </row>
    <row r="60" spans="1:745" ht="14.25">
      <c r="A60"/>
      <c r="B60" s="150"/>
      <c r="C60" s="150"/>
      <c r="D60" s="150"/>
      <c r="E60" s="150"/>
      <c r="F60" s="150"/>
      <c r="G60" s="150"/>
      <c r="H60" s="150"/>
      <c r="I60" s="150"/>
      <c r="J60" s="150"/>
      <c r="K60" s="150"/>
      <c r="L60" s="150"/>
      <c r="M60" s="150"/>
      <c r="N60" s="150"/>
      <c r="O60" s="150"/>
      <c r="P60" s="150"/>
      <c r="Q60" s="150"/>
      <c r="R60" s="150"/>
      <c r="S60" s="150"/>
      <c r="T60" s="150"/>
      <c r="U60" s="150"/>
      <c r="V60" s="150"/>
      <c r="W60" s="150"/>
    </row>
    <row r="61" spans="1:745" ht="14.25">
      <c r="A61"/>
      <c r="B61" s="150"/>
      <c r="C61" s="150"/>
      <c r="D61" s="150"/>
      <c r="E61" s="150"/>
      <c r="F61" s="150"/>
      <c r="G61" s="150"/>
      <c r="H61" s="150"/>
      <c r="I61" s="150"/>
      <c r="J61" s="150"/>
      <c r="K61" s="150"/>
      <c r="L61" s="150"/>
      <c r="M61" s="150"/>
      <c r="N61" s="150"/>
      <c r="O61" s="150"/>
      <c r="P61" s="150"/>
      <c r="Q61" s="150"/>
      <c r="R61" s="150"/>
      <c r="S61" s="150"/>
      <c r="T61" s="150"/>
      <c r="U61" s="150"/>
      <c r="V61" s="150"/>
      <c r="W61" s="150"/>
    </row>
    <row r="62" spans="1:745" ht="14.25">
      <c r="A62"/>
      <c r="B62" s="150"/>
      <c r="C62" s="150"/>
      <c r="D62" s="150"/>
      <c r="E62" s="150"/>
      <c r="F62" s="150"/>
      <c r="G62" s="150"/>
      <c r="H62" s="150"/>
      <c r="I62" s="150"/>
      <c r="J62" s="150"/>
      <c r="K62" s="150"/>
      <c r="L62" s="150"/>
      <c r="M62" s="150"/>
      <c r="N62" s="150"/>
      <c r="O62" s="150"/>
      <c r="P62" s="150"/>
      <c r="Q62" s="150"/>
      <c r="R62" s="150"/>
      <c r="S62" s="150"/>
      <c r="T62" s="150"/>
      <c r="U62" s="150"/>
      <c r="V62" s="150"/>
      <c r="W62" s="150"/>
    </row>
    <row r="63" spans="1:745" ht="14.25">
      <c r="A63"/>
      <c r="B63" s="150"/>
      <c r="C63" s="150"/>
      <c r="D63" s="150"/>
      <c r="E63" s="150"/>
      <c r="F63" s="150"/>
      <c r="G63" s="150"/>
      <c r="H63" s="150"/>
      <c r="I63" s="150"/>
      <c r="J63" s="150"/>
      <c r="K63" s="150"/>
      <c r="L63" s="150"/>
      <c r="M63" s="150"/>
      <c r="N63" s="150"/>
      <c r="O63" s="150"/>
      <c r="P63" s="150"/>
      <c r="Q63" s="150"/>
      <c r="R63" s="150"/>
      <c r="S63" s="150"/>
      <c r="T63" s="150"/>
      <c r="U63" s="150"/>
      <c r="V63" s="150"/>
      <c r="W63" s="150"/>
    </row>
    <row r="64" spans="1:745" ht="14.25">
      <c r="A64"/>
      <c r="B64" s="150"/>
      <c r="C64" s="150"/>
      <c r="D64" s="150"/>
      <c r="E64" s="150"/>
      <c r="F64" s="150"/>
      <c r="G64" s="150"/>
      <c r="H64" s="150"/>
      <c r="I64" s="150"/>
      <c r="J64" s="150"/>
      <c r="K64" s="150"/>
      <c r="L64" s="150"/>
      <c r="M64" s="150"/>
      <c r="N64" s="150"/>
      <c r="O64" s="150"/>
      <c r="P64" s="150"/>
      <c r="Q64" s="150"/>
      <c r="R64" s="150"/>
      <c r="S64" s="150"/>
      <c r="T64" s="150"/>
      <c r="U64" s="150"/>
      <c r="V64" s="150"/>
      <c r="W64" s="150"/>
    </row>
    <row r="65" spans="1:23" ht="14.25">
      <c r="A65"/>
      <c r="B65" s="150"/>
      <c r="C65" s="150"/>
      <c r="D65" s="150"/>
      <c r="E65" s="150"/>
      <c r="F65" s="150"/>
      <c r="G65" s="150"/>
      <c r="H65" s="150"/>
      <c r="I65" s="150"/>
      <c r="J65" s="150"/>
      <c r="K65" s="150"/>
      <c r="L65" s="150"/>
      <c r="M65" s="150"/>
      <c r="N65" s="150"/>
      <c r="O65" s="150"/>
      <c r="P65" s="150"/>
      <c r="Q65" s="150"/>
      <c r="R65" s="150"/>
      <c r="S65" s="150"/>
      <c r="T65" s="150"/>
      <c r="U65" s="150"/>
      <c r="V65" s="150"/>
      <c r="W65" s="150"/>
    </row>
    <row r="66" spans="1:23" ht="14.25">
      <c r="A66"/>
      <c r="B66" s="150"/>
      <c r="C66" s="150"/>
      <c r="D66" s="150"/>
      <c r="E66" s="150"/>
      <c r="F66" s="150"/>
      <c r="G66" s="150"/>
      <c r="H66" s="150"/>
      <c r="I66" s="150"/>
      <c r="J66" s="150"/>
      <c r="K66" s="150"/>
      <c r="L66" s="150"/>
      <c r="M66" s="150"/>
      <c r="N66" s="150"/>
      <c r="O66" s="150"/>
      <c r="P66" s="150"/>
      <c r="Q66" s="150"/>
      <c r="R66" s="150"/>
      <c r="S66" s="150"/>
      <c r="T66" s="150"/>
      <c r="U66" s="150"/>
      <c r="V66" s="150"/>
      <c r="W66" s="150"/>
    </row>
    <row r="67" spans="1:23" ht="14.25">
      <c r="A67"/>
      <c r="B67" s="150"/>
      <c r="C67" s="150"/>
      <c r="D67" s="150"/>
      <c r="E67" s="150"/>
      <c r="F67" s="150"/>
      <c r="G67" s="150"/>
      <c r="H67" s="150"/>
      <c r="I67" s="150"/>
      <c r="J67" s="150"/>
      <c r="K67" s="150"/>
      <c r="L67" s="150"/>
      <c r="M67" s="150"/>
      <c r="N67" s="150"/>
      <c r="O67" s="150"/>
      <c r="P67" s="150"/>
      <c r="Q67" s="150"/>
      <c r="R67" s="150"/>
      <c r="S67" s="150"/>
      <c r="T67" s="150"/>
      <c r="U67" s="150"/>
      <c r="V67" s="150"/>
      <c r="W67" s="150"/>
    </row>
    <row r="68" spans="1:23" ht="14.25">
      <c r="A68"/>
      <c r="B68" s="150"/>
      <c r="C68" s="150"/>
      <c r="D68" s="150"/>
      <c r="E68" s="150"/>
      <c r="F68" s="150"/>
      <c r="G68" s="150"/>
      <c r="H68" s="150"/>
      <c r="I68" s="150"/>
      <c r="J68" s="150"/>
      <c r="K68" s="150"/>
      <c r="L68" s="150"/>
      <c r="M68" s="150"/>
      <c r="N68" s="150"/>
      <c r="O68" s="150"/>
      <c r="P68" s="150"/>
      <c r="Q68" s="150"/>
      <c r="R68" s="150"/>
      <c r="S68" s="150"/>
      <c r="T68" s="150"/>
      <c r="U68" s="150"/>
      <c r="V68" s="150"/>
      <c r="W68" s="150"/>
    </row>
    <row r="69" spans="1:23" ht="14.25">
      <c r="A69"/>
      <c r="B69" s="150"/>
      <c r="C69" s="150"/>
      <c r="D69" s="150"/>
      <c r="E69" s="150"/>
      <c r="F69" s="150"/>
      <c r="G69" s="150"/>
      <c r="H69" s="150"/>
      <c r="I69" s="150"/>
      <c r="J69" s="150"/>
      <c r="K69" s="150"/>
      <c r="L69" s="150"/>
      <c r="M69" s="150"/>
      <c r="N69" s="150"/>
      <c r="O69" s="150"/>
      <c r="P69" s="150"/>
      <c r="Q69" s="150"/>
      <c r="R69" s="150"/>
      <c r="S69" s="150"/>
      <c r="T69" s="150"/>
      <c r="U69" s="150"/>
      <c r="V69" s="150"/>
      <c r="W69" s="150"/>
    </row>
    <row r="70" spans="1:23" ht="14.25">
      <c r="A70"/>
      <c r="B70" s="150"/>
      <c r="C70" s="150"/>
      <c r="D70" s="150"/>
      <c r="E70" s="150"/>
      <c r="F70" s="150"/>
      <c r="G70" s="150"/>
      <c r="H70" s="150"/>
      <c r="I70" s="150"/>
      <c r="J70" s="150"/>
      <c r="K70" s="150"/>
      <c r="L70" s="150"/>
      <c r="M70" s="150"/>
      <c r="N70" s="150"/>
      <c r="O70" s="150"/>
      <c r="P70" s="150"/>
      <c r="Q70" s="150"/>
      <c r="R70" s="150"/>
      <c r="S70" s="150"/>
      <c r="T70" s="150"/>
      <c r="U70" s="150"/>
      <c r="V70" s="150"/>
      <c r="W70" s="150"/>
    </row>
    <row r="71" spans="1:23" ht="14.25">
      <c r="A71"/>
      <c r="B71" s="150"/>
      <c r="C71" s="150"/>
      <c r="D71" s="150"/>
      <c r="E71" s="150"/>
      <c r="F71" s="150"/>
      <c r="G71" s="150"/>
      <c r="H71" s="150"/>
      <c r="I71" s="150"/>
      <c r="J71" s="150"/>
      <c r="K71" s="150"/>
      <c r="L71" s="150"/>
      <c r="M71" s="150"/>
      <c r="N71" s="150"/>
      <c r="O71" s="150"/>
      <c r="P71" s="150"/>
      <c r="Q71" s="150"/>
      <c r="R71" s="150"/>
      <c r="S71" s="150"/>
      <c r="T71" s="150"/>
      <c r="U71" s="150"/>
      <c r="V71" s="150"/>
      <c r="W71" s="150"/>
    </row>
    <row r="72" spans="1:23" ht="14.25">
      <c r="A72"/>
      <c r="B72" s="150"/>
      <c r="C72" s="150"/>
      <c r="D72" s="150"/>
      <c r="E72" s="150"/>
      <c r="F72" s="150"/>
      <c r="G72" s="150"/>
      <c r="H72" s="150"/>
      <c r="I72" s="150"/>
      <c r="J72" s="150"/>
      <c r="K72" s="150"/>
      <c r="L72" s="150"/>
      <c r="M72" s="150"/>
      <c r="N72" s="150"/>
      <c r="O72" s="150"/>
      <c r="P72" s="150"/>
      <c r="Q72" s="150"/>
      <c r="R72" s="150"/>
      <c r="S72" s="150"/>
      <c r="T72" s="150"/>
      <c r="U72" s="150"/>
      <c r="V72" s="150"/>
      <c r="W72" s="150"/>
    </row>
    <row r="73" spans="1:23" ht="14.25">
      <c r="A73"/>
      <c r="B73" s="150"/>
      <c r="C73" s="150"/>
      <c r="D73" s="150"/>
      <c r="E73" s="150"/>
      <c r="F73" s="150"/>
      <c r="G73" s="150"/>
      <c r="H73" s="150"/>
      <c r="I73" s="150"/>
      <c r="J73" s="150"/>
      <c r="K73" s="150"/>
      <c r="L73" s="150"/>
      <c r="M73" s="150"/>
      <c r="N73" s="150"/>
      <c r="O73" s="150"/>
      <c r="P73" s="150"/>
      <c r="Q73" s="150"/>
      <c r="R73" s="150"/>
      <c r="S73" s="150"/>
      <c r="T73" s="150"/>
      <c r="U73" s="150"/>
      <c r="V73" s="150"/>
      <c r="W73" s="150"/>
    </row>
    <row r="74" spans="1:23" ht="14.25">
      <c r="A74"/>
      <c r="B74" s="150"/>
      <c r="C74" s="150"/>
      <c r="D74" s="150"/>
      <c r="E74" s="150"/>
      <c r="F74" s="150"/>
      <c r="G74" s="150"/>
      <c r="H74" s="150"/>
      <c r="I74" s="150"/>
      <c r="J74" s="150"/>
      <c r="K74" s="150"/>
      <c r="L74" s="150"/>
      <c r="M74" s="150"/>
      <c r="N74" s="150"/>
      <c r="O74" s="150"/>
      <c r="P74" s="150"/>
      <c r="Q74" s="150"/>
      <c r="R74" s="150"/>
      <c r="S74" s="150"/>
      <c r="T74" s="150"/>
      <c r="U74" s="150"/>
      <c r="V74" s="150"/>
      <c r="W74" s="150"/>
    </row>
    <row r="75" spans="1:23" ht="14.25">
      <c r="A75"/>
      <c r="B75" s="150"/>
      <c r="C75" s="150"/>
      <c r="D75" s="150"/>
      <c r="E75" s="150"/>
      <c r="F75" s="150"/>
      <c r="G75" s="150"/>
      <c r="H75" s="150"/>
      <c r="I75" s="150"/>
      <c r="J75" s="150"/>
      <c r="K75" s="150"/>
      <c r="L75" s="150"/>
      <c r="M75" s="150"/>
      <c r="N75" s="150"/>
      <c r="O75" s="150"/>
      <c r="P75" s="150"/>
      <c r="Q75" s="150"/>
      <c r="R75" s="150"/>
      <c r="S75" s="150"/>
      <c r="T75" s="150"/>
      <c r="U75" s="150"/>
      <c r="V75" s="150"/>
      <c r="W75" s="150"/>
    </row>
    <row r="76" spans="1:23" ht="14.25">
      <c r="A76"/>
      <c r="B76" s="150"/>
      <c r="C76" s="150"/>
      <c r="D76" s="150"/>
      <c r="E76" s="150"/>
      <c r="F76" s="150"/>
      <c r="G76" s="150"/>
      <c r="H76" s="150"/>
      <c r="I76" s="150"/>
      <c r="J76" s="150"/>
      <c r="K76" s="150"/>
      <c r="L76" s="150"/>
      <c r="M76" s="150"/>
      <c r="N76" s="150"/>
      <c r="O76" s="150"/>
      <c r="P76" s="150"/>
      <c r="Q76" s="150"/>
      <c r="R76" s="150"/>
      <c r="S76" s="150"/>
      <c r="T76" s="150"/>
      <c r="U76" s="150"/>
      <c r="V76" s="150"/>
      <c r="W76" s="150"/>
    </row>
    <row r="77" spans="1:23" ht="14.25">
      <c r="A77"/>
      <c r="B77" s="150"/>
      <c r="C77" s="150"/>
      <c r="D77" s="150"/>
      <c r="E77" s="150"/>
      <c r="F77" s="150"/>
      <c r="G77" s="150"/>
      <c r="H77" s="150"/>
      <c r="I77" s="150"/>
      <c r="J77" s="150"/>
      <c r="K77" s="150"/>
      <c r="L77" s="150"/>
      <c r="M77" s="150"/>
      <c r="N77" s="150"/>
      <c r="O77" s="150"/>
      <c r="P77" s="150"/>
      <c r="Q77" s="150"/>
      <c r="R77" s="150"/>
      <c r="S77" s="150"/>
      <c r="T77" s="150"/>
      <c r="U77" s="150"/>
      <c r="V77" s="150"/>
      <c r="W77" s="150"/>
    </row>
    <row r="78" spans="1:23" ht="14.25">
      <c r="A78"/>
      <c r="B78" s="150"/>
      <c r="C78" s="150"/>
      <c r="D78" s="150"/>
      <c r="E78" s="150"/>
      <c r="F78" s="150"/>
      <c r="G78" s="150"/>
      <c r="H78" s="150"/>
      <c r="I78" s="150"/>
      <c r="J78" s="150"/>
      <c r="K78" s="150"/>
      <c r="L78" s="150"/>
      <c r="M78" s="150"/>
      <c r="N78" s="150"/>
      <c r="O78" s="150"/>
      <c r="P78" s="150"/>
      <c r="Q78" s="150"/>
      <c r="R78" s="150"/>
      <c r="S78" s="150"/>
      <c r="T78" s="150"/>
      <c r="U78" s="150"/>
      <c r="V78" s="150"/>
      <c r="W78" s="150"/>
    </row>
    <row r="79" spans="1:23" ht="14.25">
      <c r="A79"/>
      <c r="B79" s="150"/>
      <c r="C79" s="150"/>
      <c r="D79" s="150"/>
      <c r="E79" s="150"/>
      <c r="F79" s="150"/>
      <c r="G79" s="150"/>
      <c r="H79" s="150"/>
      <c r="I79" s="150"/>
      <c r="J79" s="150"/>
      <c r="K79" s="150"/>
      <c r="L79" s="150"/>
      <c r="M79" s="150"/>
      <c r="N79" s="150"/>
      <c r="O79" s="150"/>
      <c r="P79" s="150"/>
      <c r="Q79" s="150"/>
      <c r="R79" s="150"/>
      <c r="S79" s="150"/>
      <c r="T79" s="150"/>
      <c r="U79" s="150"/>
      <c r="V79" s="150"/>
      <c r="W79" s="150"/>
    </row>
    <row r="80" spans="1:23" ht="14.25">
      <c r="A80"/>
      <c r="B80" s="150"/>
      <c r="C80" s="150"/>
      <c r="D80" s="150"/>
      <c r="E80" s="150"/>
      <c r="F80" s="150"/>
      <c r="G80" s="150"/>
      <c r="H80" s="150"/>
      <c r="I80" s="150"/>
      <c r="J80" s="150"/>
      <c r="K80" s="150"/>
      <c r="L80" s="150"/>
      <c r="M80" s="150"/>
      <c r="N80" s="150"/>
      <c r="O80" s="150"/>
      <c r="P80" s="150"/>
      <c r="Q80" s="150"/>
      <c r="R80" s="150"/>
      <c r="S80" s="150"/>
      <c r="T80" s="150"/>
      <c r="U80" s="150"/>
      <c r="V80" s="150"/>
      <c r="W80" s="150"/>
    </row>
    <row r="81" spans="1:23" ht="14.25">
      <c r="A81"/>
      <c r="B81" s="150"/>
      <c r="C81" s="150"/>
      <c r="D81" s="150"/>
      <c r="E81" s="150"/>
      <c r="F81" s="150"/>
      <c r="G81" s="150"/>
      <c r="H81" s="150"/>
      <c r="I81" s="150"/>
      <c r="J81" s="150"/>
      <c r="K81" s="150"/>
      <c r="L81" s="150"/>
      <c r="M81" s="150"/>
      <c r="N81" s="150"/>
      <c r="O81" s="150"/>
      <c r="P81" s="150"/>
      <c r="Q81" s="150"/>
      <c r="R81" s="150"/>
      <c r="S81" s="150"/>
      <c r="T81" s="150"/>
      <c r="U81" s="150"/>
      <c r="V81" s="150"/>
      <c r="W81" s="150"/>
    </row>
    <row r="82" spans="1:23" ht="14.25">
      <c r="A82"/>
      <c r="B82" s="150"/>
      <c r="C82" s="150"/>
      <c r="D82" s="150"/>
      <c r="E82" s="150"/>
      <c r="F82" s="150"/>
      <c r="G82" s="150"/>
      <c r="H82" s="150"/>
      <c r="I82" s="150"/>
      <c r="J82" s="150"/>
      <c r="K82" s="150"/>
      <c r="L82" s="150"/>
      <c r="M82" s="150"/>
      <c r="N82" s="150"/>
      <c r="O82" s="150"/>
      <c r="P82" s="150"/>
      <c r="Q82" s="150"/>
      <c r="R82" s="150"/>
      <c r="S82" s="150"/>
      <c r="T82" s="150"/>
      <c r="U82" s="150"/>
      <c r="V82" s="150"/>
      <c r="W82" s="150"/>
    </row>
    <row r="83" spans="1:23" ht="14.25">
      <c r="A83"/>
      <c r="B83" s="150"/>
      <c r="C83" s="150"/>
      <c r="D83" s="150"/>
      <c r="E83" s="150"/>
      <c r="F83" s="150"/>
      <c r="G83" s="150"/>
      <c r="H83" s="150"/>
      <c r="I83" s="150"/>
      <c r="J83" s="150"/>
      <c r="K83" s="150"/>
      <c r="L83" s="150"/>
      <c r="M83" s="150"/>
      <c r="N83" s="150"/>
      <c r="O83" s="150"/>
      <c r="P83" s="150"/>
      <c r="Q83" s="150"/>
      <c r="R83" s="150"/>
      <c r="S83" s="150"/>
      <c r="T83" s="150"/>
      <c r="U83" s="150"/>
      <c r="V83" s="150"/>
      <c r="W83" s="150"/>
    </row>
    <row r="84" spans="1:23" ht="14.25">
      <c r="A84"/>
      <c r="B84" s="150"/>
      <c r="C84" s="150"/>
      <c r="D84" s="150"/>
      <c r="E84" s="150"/>
      <c r="F84" s="150"/>
      <c r="G84" s="150"/>
      <c r="H84" s="150"/>
      <c r="I84" s="150"/>
      <c r="J84" s="150"/>
      <c r="K84" s="150"/>
      <c r="L84" s="150"/>
      <c r="M84" s="150"/>
      <c r="N84" s="150"/>
      <c r="O84" s="150"/>
      <c r="P84" s="150"/>
      <c r="Q84" s="150"/>
      <c r="R84" s="150"/>
      <c r="S84" s="150"/>
      <c r="T84" s="150"/>
      <c r="U84" s="150"/>
      <c r="V84" s="150"/>
      <c r="W84" s="150"/>
    </row>
    <row r="85" spans="1:23" ht="14.25">
      <c r="A85"/>
      <c r="B85" s="150"/>
      <c r="C85" s="150"/>
      <c r="D85" s="150"/>
      <c r="E85" s="150"/>
      <c r="F85" s="150"/>
      <c r="G85" s="150"/>
      <c r="H85" s="150"/>
      <c r="I85" s="150"/>
      <c r="J85" s="150"/>
      <c r="K85" s="150"/>
      <c r="L85" s="150"/>
      <c r="M85" s="150"/>
      <c r="N85" s="150"/>
      <c r="O85" s="150"/>
      <c r="P85" s="150"/>
      <c r="Q85" s="150"/>
      <c r="R85" s="150"/>
      <c r="S85" s="150"/>
      <c r="T85" s="150"/>
      <c r="U85" s="150"/>
      <c r="V85" s="150"/>
      <c r="W85" s="150"/>
    </row>
    <row r="86" spans="1:23" ht="14.25">
      <c r="A86"/>
      <c r="B86" s="150"/>
      <c r="C86" s="150"/>
      <c r="D86" s="150"/>
      <c r="E86" s="150"/>
      <c r="F86" s="150"/>
      <c r="G86" s="150"/>
      <c r="H86" s="150"/>
      <c r="I86" s="150"/>
      <c r="J86" s="150"/>
      <c r="K86" s="150"/>
      <c r="L86" s="150"/>
      <c r="M86" s="150"/>
      <c r="N86" s="150"/>
      <c r="O86" s="150"/>
      <c r="P86" s="150"/>
      <c r="Q86" s="150"/>
      <c r="R86" s="150"/>
      <c r="S86" s="150"/>
      <c r="T86" s="150"/>
      <c r="U86" s="150"/>
      <c r="V86" s="150"/>
      <c r="W86" s="150"/>
    </row>
    <row r="87" spans="1:23" ht="14.25">
      <c r="A87"/>
      <c r="B87" s="150"/>
      <c r="C87" s="150"/>
      <c r="D87" s="150"/>
      <c r="E87" s="150"/>
      <c r="F87" s="150"/>
      <c r="G87" s="150"/>
      <c r="H87" s="150"/>
      <c r="I87" s="150"/>
      <c r="J87" s="150"/>
      <c r="K87" s="150"/>
      <c r="L87" s="150"/>
      <c r="M87" s="150"/>
      <c r="N87" s="150"/>
      <c r="O87" s="150"/>
      <c r="P87" s="150"/>
      <c r="Q87" s="150"/>
      <c r="R87" s="150"/>
      <c r="S87" s="150"/>
      <c r="T87" s="150"/>
      <c r="U87" s="150"/>
      <c r="V87" s="150"/>
      <c r="W87" s="150"/>
    </row>
    <row r="88" spans="1:23" ht="14.25">
      <c r="A88"/>
      <c r="B88" s="150"/>
      <c r="C88" s="150"/>
      <c r="D88" s="150"/>
      <c r="E88" s="150"/>
      <c r="F88" s="150"/>
      <c r="G88" s="150"/>
      <c r="H88" s="150"/>
      <c r="I88" s="150"/>
      <c r="J88" s="150"/>
      <c r="K88" s="150"/>
      <c r="L88" s="150"/>
      <c r="M88" s="150"/>
      <c r="N88" s="150"/>
      <c r="O88" s="150"/>
      <c r="P88" s="150"/>
      <c r="Q88" s="150"/>
      <c r="R88" s="150"/>
      <c r="S88" s="150"/>
      <c r="T88" s="150"/>
      <c r="U88" s="150"/>
      <c r="V88" s="150"/>
      <c r="W88" s="150"/>
    </row>
    <row r="89" spans="1:23" ht="14.25">
      <c r="A89"/>
      <c r="B89" s="150"/>
      <c r="C89" s="150"/>
      <c r="D89" s="150"/>
      <c r="E89" s="150"/>
      <c r="F89" s="150"/>
      <c r="G89" s="150"/>
      <c r="H89" s="150"/>
      <c r="I89" s="150"/>
      <c r="J89" s="150"/>
      <c r="K89" s="150"/>
      <c r="L89" s="150"/>
      <c r="M89" s="150"/>
      <c r="N89" s="150"/>
      <c r="O89" s="150"/>
      <c r="P89" s="150"/>
      <c r="Q89" s="150"/>
      <c r="R89" s="150"/>
      <c r="S89" s="150"/>
      <c r="T89" s="150"/>
      <c r="U89" s="150"/>
      <c r="V89" s="150"/>
      <c r="W89" s="150"/>
    </row>
    <row r="90" spans="1:23" ht="14.25">
      <c r="A90"/>
      <c r="B90" s="150"/>
      <c r="C90" s="150"/>
      <c r="D90" s="150"/>
      <c r="E90" s="150"/>
      <c r="F90" s="150"/>
      <c r="G90" s="150"/>
      <c r="H90" s="150"/>
      <c r="I90" s="150"/>
      <c r="J90" s="150"/>
      <c r="K90" s="150"/>
      <c r="L90" s="150"/>
      <c r="M90" s="150"/>
      <c r="N90" s="150"/>
      <c r="O90" s="150"/>
      <c r="P90" s="150"/>
      <c r="Q90" s="150"/>
      <c r="R90" s="150"/>
      <c r="S90" s="150"/>
      <c r="T90" s="150"/>
      <c r="U90" s="150"/>
      <c r="V90" s="150"/>
      <c r="W90" s="150"/>
    </row>
    <row r="91" spans="1:23" ht="14.25">
      <c r="A91"/>
      <c r="B91" s="150"/>
      <c r="C91" s="150"/>
      <c r="D91" s="150"/>
      <c r="E91" s="150"/>
      <c r="F91" s="150"/>
      <c r="G91" s="150"/>
      <c r="H91" s="150"/>
      <c r="I91" s="150"/>
      <c r="J91" s="150"/>
      <c r="K91" s="150"/>
      <c r="L91" s="150"/>
      <c r="M91" s="150"/>
      <c r="N91" s="150"/>
      <c r="O91" s="150"/>
      <c r="P91" s="150"/>
      <c r="Q91" s="150"/>
      <c r="R91" s="150"/>
      <c r="S91" s="150"/>
      <c r="T91" s="150"/>
      <c r="U91" s="150"/>
      <c r="V91" s="150"/>
      <c r="W91" s="150"/>
    </row>
    <row r="92" spans="1:23" ht="14.25">
      <c r="A92"/>
      <c r="B92" s="150"/>
      <c r="C92" s="150"/>
      <c r="D92" s="150"/>
      <c r="E92" s="150"/>
      <c r="F92" s="150"/>
      <c r="G92" s="150"/>
      <c r="H92" s="150"/>
      <c r="I92" s="150"/>
      <c r="J92" s="150"/>
      <c r="K92" s="150"/>
      <c r="L92" s="150"/>
      <c r="M92" s="150"/>
      <c r="N92" s="150"/>
      <c r="O92" s="150"/>
      <c r="P92" s="150"/>
      <c r="Q92" s="150"/>
      <c r="R92" s="150"/>
      <c r="S92" s="150"/>
      <c r="T92" s="150"/>
      <c r="U92" s="150"/>
      <c r="V92" s="150"/>
      <c r="W92" s="150"/>
    </row>
    <row r="93" spans="1:23" ht="14.25">
      <c r="A93"/>
      <c r="B93" s="150"/>
      <c r="C93" s="150"/>
      <c r="D93" s="150"/>
      <c r="E93" s="150"/>
      <c r="F93" s="150"/>
      <c r="G93" s="150"/>
      <c r="H93" s="150"/>
      <c r="I93" s="150"/>
      <c r="J93" s="150"/>
      <c r="K93" s="150"/>
      <c r="L93" s="150"/>
      <c r="M93" s="150"/>
      <c r="N93" s="150"/>
      <c r="O93" s="150"/>
      <c r="P93" s="150"/>
      <c r="Q93" s="150"/>
      <c r="R93" s="150"/>
      <c r="S93" s="150"/>
      <c r="T93" s="150"/>
      <c r="U93" s="150"/>
      <c r="V93" s="150"/>
      <c r="W93" s="150"/>
    </row>
    <row r="94" spans="1:23" ht="14.25">
      <c r="A94"/>
      <c r="B94" s="150"/>
      <c r="C94" s="150"/>
      <c r="D94" s="150"/>
      <c r="E94" s="150"/>
      <c r="F94" s="150"/>
      <c r="G94" s="150"/>
      <c r="H94" s="150"/>
      <c r="I94" s="150"/>
      <c r="J94" s="150"/>
      <c r="K94" s="150"/>
      <c r="L94" s="150"/>
      <c r="M94" s="150"/>
      <c r="N94" s="150"/>
      <c r="O94" s="150"/>
      <c r="P94" s="150"/>
      <c r="Q94" s="150"/>
      <c r="R94" s="150"/>
      <c r="S94" s="150"/>
      <c r="T94" s="150"/>
      <c r="U94" s="150"/>
      <c r="V94" s="150"/>
      <c r="W94" s="150"/>
    </row>
    <row r="95" spans="1:23" ht="14.25">
      <c r="A95"/>
      <c r="B95" s="150"/>
      <c r="C95" s="150"/>
      <c r="D95" s="150"/>
      <c r="E95" s="150"/>
      <c r="F95" s="150"/>
      <c r="G95" s="150"/>
      <c r="H95" s="150"/>
      <c r="I95" s="150"/>
      <c r="J95" s="150"/>
      <c r="K95" s="150"/>
      <c r="L95" s="150"/>
      <c r="M95" s="150"/>
      <c r="N95" s="150"/>
      <c r="O95" s="150"/>
      <c r="P95" s="150"/>
      <c r="Q95" s="150"/>
      <c r="R95" s="150"/>
      <c r="S95" s="150"/>
      <c r="T95" s="150"/>
      <c r="U95" s="150"/>
      <c r="V95" s="150"/>
      <c r="W95" s="150"/>
    </row>
    <row r="96" spans="1:23" ht="14.25">
      <c r="A96"/>
      <c r="B96" s="150"/>
      <c r="C96" s="150"/>
      <c r="D96" s="150"/>
      <c r="E96" s="150"/>
      <c r="F96" s="150"/>
      <c r="G96" s="150"/>
      <c r="H96" s="150"/>
      <c r="I96" s="150"/>
      <c r="J96" s="150"/>
      <c r="K96" s="150"/>
      <c r="L96" s="150"/>
      <c r="M96" s="150"/>
      <c r="N96" s="150"/>
      <c r="O96" s="150"/>
      <c r="P96" s="150"/>
      <c r="Q96" s="150"/>
      <c r="R96" s="150"/>
      <c r="S96" s="150"/>
      <c r="T96" s="150"/>
      <c r="U96" s="150"/>
      <c r="V96" s="150"/>
      <c r="W96" s="150"/>
    </row>
    <row r="97" spans="1:23" ht="14.25">
      <c r="A97"/>
      <c r="B97" s="150"/>
      <c r="C97" s="150"/>
      <c r="D97" s="150"/>
      <c r="E97" s="150"/>
      <c r="F97" s="150"/>
      <c r="G97" s="150"/>
      <c r="H97" s="150"/>
      <c r="I97" s="150"/>
      <c r="J97" s="150"/>
      <c r="K97" s="150"/>
      <c r="L97" s="150"/>
      <c r="M97" s="150"/>
      <c r="N97" s="150"/>
      <c r="O97" s="150"/>
      <c r="P97" s="150"/>
      <c r="Q97" s="150"/>
      <c r="R97" s="150"/>
      <c r="S97" s="150"/>
      <c r="T97" s="150"/>
      <c r="U97" s="150"/>
      <c r="V97" s="150"/>
      <c r="W97" s="150"/>
    </row>
    <row r="98" spans="1:23" ht="14.25">
      <c r="A98"/>
      <c r="B98" s="150"/>
      <c r="C98" s="150"/>
      <c r="D98" s="150"/>
      <c r="E98" s="150"/>
      <c r="F98" s="150"/>
      <c r="G98" s="150"/>
      <c r="H98" s="150"/>
      <c r="I98" s="150"/>
      <c r="J98" s="150"/>
      <c r="K98" s="150"/>
      <c r="L98" s="150"/>
      <c r="M98" s="150"/>
      <c r="N98" s="150"/>
      <c r="O98" s="150"/>
      <c r="P98" s="150"/>
      <c r="Q98" s="150"/>
      <c r="R98" s="150"/>
      <c r="S98" s="150"/>
      <c r="T98" s="150"/>
      <c r="U98" s="150"/>
      <c r="V98" s="150"/>
      <c r="W98" s="150"/>
    </row>
    <row r="99" spans="1:23" ht="14.25">
      <c r="A99"/>
      <c r="B99" s="150"/>
      <c r="C99" s="150"/>
      <c r="D99" s="150"/>
      <c r="E99" s="150"/>
      <c r="F99" s="150"/>
      <c r="G99" s="150"/>
      <c r="H99" s="150"/>
      <c r="I99" s="150"/>
      <c r="J99" s="150"/>
      <c r="K99" s="150"/>
      <c r="L99" s="150"/>
      <c r="M99" s="150"/>
      <c r="N99" s="150"/>
      <c r="O99" s="150"/>
      <c r="P99" s="150"/>
      <c r="Q99" s="150"/>
      <c r="R99" s="150"/>
      <c r="S99" s="150"/>
      <c r="T99" s="150"/>
      <c r="U99" s="150"/>
      <c r="V99" s="150"/>
      <c r="W99" s="150"/>
    </row>
    <row r="100" spans="1:23" ht="14.25">
      <c r="A100"/>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row>
    <row r="101" spans="1:23" ht="14.25">
      <c r="A101"/>
      <c r="B101" s="150"/>
      <c r="C101" s="150"/>
      <c r="D101" s="150"/>
      <c r="E101" s="150"/>
      <c r="F101" s="150"/>
      <c r="G101" s="150"/>
      <c r="H101" s="150"/>
      <c r="I101" s="150"/>
      <c r="J101" s="150"/>
      <c r="K101" s="150"/>
      <c r="L101" s="150"/>
      <c r="M101" s="150"/>
      <c r="N101" s="150"/>
      <c r="O101" s="150"/>
      <c r="P101" s="150"/>
      <c r="Q101" s="150"/>
      <c r="R101" s="150"/>
      <c r="S101" s="150"/>
      <c r="T101" s="150"/>
      <c r="U101" s="150"/>
      <c r="V101" s="150"/>
      <c r="W101" s="150"/>
    </row>
    <row r="102" spans="1:23" ht="14.25">
      <c r="A102"/>
      <c r="B102" s="150"/>
      <c r="C102" s="150"/>
      <c r="D102" s="150"/>
      <c r="E102" s="150"/>
      <c r="F102" s="150"/>
      <c r="G102" s="150"/>
      <c r="H102" s="150"/>
      <c r="I102" s="150"/>
      <c r="J102" s="150"/>
      <c r="K102" s="150"/>
      <c r="L102" s="150"/>
      <c r="M102" s="150"/>
      <c r="N102" s="150"/>
      <c r="O102" s="150"/>
      <c r="P102" s="150"/>
      <c r="Q102" s="150"/>
      <c r="R102" s="150"/>
      <c r="S102" s="150"/>
      <c r="T102" s="150"/>
      <c r="U102" s="150"/>
      <c r="V102" s="150"/>
      <c r="W102" s="150"/>
    </row>
    <row r="103" spans="1:23" ht="14.25">
      <c r="A103"/>
      <c r="B103" s="150"/>
      <c r="C103" s="150"/>
      <c r="D103" s="150"/>
      <c r="E103" s="150"/>
      <c r="F103" s="150"/>
      <c r="G103" s="150"/>
      <c r="H103" s="150"/>
      <c r="I103" s="150"/>
      <c r="J103" s="150"/>
      <c r="K103" s="150"/>
      <c r="L103" s="150"/>
      <c r="M103" s="150"/>
      <c r="N103" s="150"/>
      <c r="O103" s="150"/>
      <c r="P103" s="150"/>
      <c r="Q103" s="150"/>
      <c r="R103" s="150"/>
      <c r="S103" s="150"/>
      <c r="T103" s="150"/>
      <c r="U103" s="150"/>
      <c r="V103" s="150"/>
      <c r="W103" s="150"/>
    </row>
    <row r="104" spans="1:23" ht="14.25">
      <c r="A104"/>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row>
    <row r="105" spans="1:23" ht="14.25">
      <c r="A105"/>
      <c r="B105" s="150"/>
      <c r="C105" s="150"/>
      <c r="D105" s="150"/>
      <c r="E105" s="150"/>
      <c r="F105" s="150"/>
      <c r="G105" s="150"/>
      <c r="H105" s="150"/>
      <c r="I105" s="150"/>
      <c r="J105" s="150"/>
      <c r="K105" s="150"/>
      <c r="L105" s="150"/>
      <c r="M105" s="150"/>
      <c r="N105" s="150"/>
      <c r="O105" s="150"/>
      <c r="P105" s="150"/>
      <c r="Q105" s="150"/>
      <c r="R105" s="150"/>
      <c r="S105" s="150"/>
      <c r="T105" s="150"/>
      <c r="U105" s="150"/>
      <c r="V105" s="150"/>
      <c r="W105" s="150"/>
    </row>
    <row r="106" spans="1:23" ht="14.25">
      <c r="A106"/>
      <c r="B106" s="150"/>
      <c r="C106" s="150"/>
      <c r="D106" s="150"/>
      <c r="E106" s="150"/>
      <c r="F106" s="150"/>
      <c r="G106" s="150"/>
      <c r="H106" s="150"/>
      <c r="I106" s="150"/>
      <c r="J106" s="150"/>
      <c r="K106" s="150"/>
      <c r="L106" s="150"/>
      <c r="M106" s="150"/>
      <c r="N106" s="150"/>
      <c r="O106" s="150"/>
      <c r="P106" s="150"/>
      <c r="Q106" s="150"/>
      <c r="R106" s="150"/>
      <c r="S106" s="150"/>
      <c r="T106" s="150"/>
      <c r="U106" s="150"/>
      <c r="V106" s="150"/>
      <c r="W106" s="150"/>
    </row>
    <row r="107" spans="1:23" ht="14.25">
      <c r="A107"/>
      <c r="B107" s="150"/>
      <c r="C107" s="150"/>
      <c r="D107" s="150"/>
      <c r="E107" s="150"/>
      <c r="F107" s="150"/>
      <c r="G107" s="150"/>
      <c r="H107" s="150"/>
      <c r="I107" s="150"/>
      <c r="J107" s="150"/>
      <c r="K107" s="150"/>
      <c r="L107" s="150"/>
      <c r="M107" s="150"/>
      <c r="N107" s="150"/>
      <c r="O107" s="150"/>
      <c r="P107" s="150"/>
      <c r="Q107" s="150"/>
      <c r="R107" s="150"/>
      <c r="S107" s="150"/>
      <c r="T107" s="150"/>
      <c r="U107" s="150"/>
      <c r="V107" s="150"/>
      <c r="W107" s="150"/>
    </row>
    <row r="108" spans="1:23" ht="14.25">
      <c r="A108"/>
      <c r="B108" s="150"/>
      <c r="C108" s="150"/>
      <c r="D108" s="150"/>
      <c r="E108" s="150"/>
      <c r="F108" s="150"/>
      <c r="G108" s="150"/>
      <c r="H108" s="150"/>
      <c r="I108" s="150"/>
      <c r="J108" s="150"/>
      <c r="K108" s="150"/>
      <c r="L108" s="150"/>
      <c r="M108" s="150"/>
      <c r="N108" s="150"/>
      <c r="O108" s="150"/>
      <c r="P108" s="150"/>
      <c r="Q108" s="150"/>
      <c r="R108" s="150"/>
      <c r="S108" s="150"/>
      <c r="T108" s="150"/>
      <c r="U108" s="150"/>
      <c r="V108" s="150"/>
      <c r="W108" s="150"/>
    </row>
    <row r="109" spans="1:23" ht="14.25">
      <c r="A109"/>
      <c r="B109" s="150"/>
      <c r="C109" s="150"/>
      <c r="D109" s="150"/>
      <c r="E109" s="150"/>
      <c r="F109" s="150"/>
      <c r="G109" s="150"/>
      <c r="H109" s="150"/>
      <c r="I109" s="150"/>
      <c r="J109" s="150"/>
      <c r="K109" s="150"/>
      <c r="L109" s="150"/>
      <c r="M109" s="150"/>
      <c r="N109" s="150"/>
      <c r="O109" s="150"/>
      <c r="P109" s="150"/>
      <c r="Q109" s="150"/>
      <c r="R109" s="150"/>
      <c r="S109" s="150"/>
      <c r="T109" s="150"/>
      <c r="U109" s="150"/>
      <c r="V109" s="150"/>
      <c r="W109" s="150"/>
    </row>
    <row r="110" spans="1:23" ht="14.25">
      <c r="A110"/>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row>
    <row r="111" spans="1:23" ht="14.25">
      <c r="A111"/>
      <c r="B111" s="150"/>
      <c r="C111" s="150"/>
      <c r="D111" s="150"/>
      <c r="E111" s="150"/>
      <c r="F111" s="150"/>
      <c r="G111" s="150"/>
      <c r="H111" s="150"/>
      <c r="I111" s="150"/>
      <c r="J111" s="150"/>
      <c r="K111" s="150"/>
      <c r="L111" s="150"/>
      <c r="M111" s="150"/>
      <c r="N111" s="150"/>
      <c r="O111" s="150"/>
      <c r="P111" s="150"/>
      <c r="Q111" s="150"/>
      <c r="R111" s="150"/>
      <c r="S111" s="150"/>
      <c r="T111" s="150"/>
      <c r="U111" s="150"/>
      <c r="V111" s="150"/>
      <c r="W111" s="150"/>
    </row>
    <row r="112" spans="1:23" ht="14.25">
      <c r="A112"/>
      <c r="B112" s="150"/>
      <c r="C112" s="150"/>
      <c r="D112" s="150"/>
      <c r="E112" s="150"/>
      <c r="F112" s="150"/>
      <c r="G112" s="150"/>
      <c r="H112" s="150"/>
      <c r="I112" s="150"/>
      <c r="J112" s="150"/>
      <c r="K112" s="150"/>
      <c r="L112" s="150"/>
      <c r="M112" s="150"/>
      <c r="N112" s="150"/>
      <c r="O112" s="150"/>
      <c r="P112" s="150"/>
      <c r="Q112" s="150"/>
      <c r="R112" s="150"/>
      <c r="S112" s="150"/>
      <c r="T112" s="150"/>
      <c r="U112" s="150"/>
      <c r="V112" s="150"/>
      <c r="W112" s="150"/>
    </row>
    <row r="113" spans="1:23" ht="14.25">
      <c r="A113"/>
      <c r="B113" s="150"/>
      <c r="C113" s="150"/>
      <c r="D113" s="150"/>
      <c r="E113" s="150"/>
      <c r="F113" s="150"/>
      <c r="G113" s="150"/>
      <c r="H113" s="150"/>
      <c r="I113" s="150"/>
      <c r="J113" s="150"/>
      <c r="K113" s="150"/>
      <c r="L113" s="150"/>
      <c r="M113" s="150"/>
      <c r="N113" s="150"/>
      <c r="O113" s="150"/>
      <c r="P113" s="150"/>
      <c r="Q113" s="150"/>
      <c r="R113" s="150"/>
      <c r="S113" s="150"/>
      <c r="T113" s="150"/>
      <c r="U113" s="150"/>
      <c r="V113" s="150"/>
      <c r="W113" s="150"/>
    </row>
    <row r="114" spans="1:23" ht="14.25">
      <c r="A114"/>
      <c r="B114" s="150"/>
      <c r="C114" s="150"/>
      <c r="D114" s="150"/>
      <c r="E114" s="150"/>
      <c r="F114" s="150"/>
      <c r="G114" s="150"/>
      <c r="H114" s="150"/>
      <c r="I114" s="150"/>
      <c r="J114" s="150"/>
      <c r="K114" s="150"/>
      <c r="L114" s="150"/>
      <c r="M114" s="150"/>
      <c r="N114" s="150"/>
      <c r="O114" s="150"/>
      <c r="P114" s="150"/>
      <c r="Q114" s="150"/>
      <c r="R114" s="150"/>
      <c r="S114" s="150"/>
      <c r="T114" s="150"/>
      <c r="U114" s="150"/>
      <c r="V114" s="150"/>
      <c r="W114" s="150"/>
    </row>
    <row r="115" spans="1:23" ht="14.25">
      <c r="A115"/>
      <c r="B115" s="150"/>
      <c r="C115" s="150"/>
      <c r="D115" s="150"/>
      <c r="E115" s="150"/>
      <c r="F115" s="150"/>
      <c r="G115" s="150"/>
      <c r="H115" s="150"/>
      <c r="I115" s="150"/>
      <c r="J115" s="150"/>
      <c r="K115" s="150"/>
      <c r="L115" s="150"/>
      <c r="M115" s="150"/>
      <c r="N115" s="150"/>
      <c r="O115" s="150"/>
      <c r="P115" s="150"/>
      <c r="Q115" s="150"/>
      <c r="R115" s="150"/>
      <c r="S115" s="150"/>
      <c r="T115" s="150"/>
      <c r="U115" s="150"/>
      <c r="V115" s="150"/>
      <c r="W115" s="150"/>
    </row>
    <row r="116" spans="1:23" ht="14.25">
      <c r="A116"/>
      <c r="B116" s="150"/>
      <c r="C116" s="150"/>
      <c r="D116" s="150"/>
      <c r="E116" s="150"/>
      <c r="F116" s="150"/>
      <c r="G116" s="150"/>
      <c r="H116" s="150"/>
      <c r="I116" s="150"/>
      <c r="J116" s="150"/>
      <c r="K116" s="150"/>
      <c r="L116" s="150"/>
      <c r="M116" s="150"/>
      <c r="N116" s="150"/>
      <c r="O116" s="150"/>
      <c r="P116" s="150"/>
      <c r="Q116" s="150"/>
      <c r="R116" s="150"/>
      <c r="S116" s="150"/>
      <c r="T116" s="150"/>
      <c r="U116" s="150"/>
      <c r="V116" s="150"/>
      <c r="W116" s="150"/>
    </row>
    <row r="117" spans="1:23" ht="14.25">
      <c r="A117"/>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row>
    <row r="118" spans="1:23" ht="14.25">
      <c r="A118"/>
      <c r="B118" s="150"/>
      <c r="C118" s="150"/>
      <c r="D118" s="150"/>
      <c r="E118" s="150"/>
      <c r="F118" s="150"/>
      <c r="G118" s="150"/>
      <c r="H118" s="150"/>
      <c r="I118" s="150"/>
      <c r="J118" s="150"/>
      <c r="K118" s="150"/>
      <c r="L118" s="150"/>
      <c r="M118" s="150"/>
      <c r="N118" s="150"/>
      <c r="O118" s="150"/>
      <c r="P118" s="150"/>
      <c r="Q118" s="150"/>
      <c r="R118" s="150"/>
      <c r="S118" s="150"/>
      <c r="T118" s="150"/>
      <c r="U118" s="150"/>
      <c r="V118" s="150"/>
      <c r="W118" s="150"/>
    </row>
    <row r="119" spans="1:23" ht="14.25">
      <c r="A119"/>
      <c r="B119" s="150"/>
      <c r="C119" s="150"/>
      <c r="D119" s="150"/>
      <c r="E119" s="150"/>
      <c r="F119" s="150"/>
      <c r="G119" s="150"/>
      <c r="H119" s="150"/>
      <c r="I119" s="150"/>
      <c r="J119" s="150"/>
      <c r="K119" s="150"/>
      <c r="L119" s="150"/>
      <c r="M119" s="150"/>
      <c r="N119" s="150"/>
      <c r="O119" s="150"/>
      <c r="P119" s="150"/>
      <c r="Q119" s="150"/>
      <c r="R119" s="150"/>
      <c r="S119" s="150"/>
      <c r="T119" s="150"/>
      <c r="U119" s="150"/>
      <c r="V119" s="150"/>
      <c r="W119" s="150"/>
    </row>
    <row r="120" spans="1:23" ht="14.25">
      <c r="A120"/>
      <c r="B120" s="150"/>
      <c r="C120" s="150"/>
      <c r="D120" s="150"/>
      <c r="E120" s="150"/>
      <c r="F120" s="150"/>
      <c r="G120" s="150"/>
      <c r="H120" s="150"/>
      <c r="I120" s="150"/>
      <c r="J120" s="150"/>
      <c r="K120" s="150"/>
      <c r="L120" s="150"/>
      <c r="M120" s="150"/>
      <c r="N120" s="150"/>
      <c r="O120" s="150"/>
      <c r="P120" s="150"/>
      <c r="Q120" s="150"/>
      <c r="R120" s="150"/>
      <c r="S120" s="150"/>
      <c r="T120" s="150"/>
      <c r="U120" s="150"/>
      <c r="V120" s="150"/>
      <c r="W120" s="150"/>
    </row>
    <row r="121" spans="1:23" ht="14.25">
      <c r="A121"/>
      <c r="B121" s="150"/>
      <c r="C121" s="150"/>
      <c r="D121" s="150"/>
      <c r="E121" s="150"/>
      <c r="F121" s="150"/>
      <c r="G121" s="150"/>
      <c r="H121" s="150"/>
      <c r="I121" s="150"/>
      <c r="J121" s="150"/>
      <c r="K121" s="150"/>
      <c r="L121" s="150"/>
      <c r="M121" s="150"/>
      <c r="N121" s="150"/>
      <c r="O121" s="150"/>
      <c r="P121" s="150"/>
      <c r="Q121" s="150"/>
      <c r="R121" s="150"/>
      <c r="S121" s="150"/>
      <c r="T121" s="150"/>
      <c r="U121" s="150"/>
      <c r="V121" s="150"/>
      <c r="W121" s="150"/>
    </row>
    <row r="122" spans="1:23" ht="14.25">
      <c r="A122"/>
      <c r="B122" s="150"/>
      <c r="C122" s="150"/>
      <c r="D122" s="150"/>
      <c r="E122" s="150"/>
      <c r="F122" s="150"/>
      <c r="G122" s="150"/>
      <c r="H122" s="150"/>
      <c r="I122" s="150"/>
      <c r="J122" s="150"/>
      <c r="K122" s="150"/>
      <c r="L122" s="150"/>
      <c r="M122" s="150"/>
      <c r="N122" s="150"/>
      <c r="O122" s="150"/>
      <c r="P122" s="150"/>
      <c r="Q122" s="150"/>
      <c r="R122" s="150"/>
      <c r="S122" s="150"/>
      <c r="T122" s="150"/>
      <c r="U122" s="150"/>
      <c r="V122" s="150"/>
      <c r="W122" s="150"/>
    </row>
    <row r="123" spans="1:23" ht="14.25">
      <c r="A123"/>
      <c r="B123" s="150"/>
      <c r="C123" s="150"/>
      <c r="D123" s="150"/>
      <c r="E123" s="150"/>
      <c r="F123" s="150"/>
      <c r="G123" s="150"/>
      <c r="H123" s="150"/>
      <c r="I123" s="150"/>
      <c r="J123" s="150"/>
      <c r="K123" s="150"/>
      <c r="L123" s="150"/>
      <c r="M123" s="150"/>
      <c r="N123" s="150"/>
      <c r="O123" s="150"/>
      <c r="P123" s="150"/>
      <c r="Q123" s="150"/>
      <c r="R123" s="150"/>
      <c r="S123" s="150"/>
      <c r="T123" s="150"/>
      <c r="U123" s="150"/>
      <c r="V123" s="150"/>
      <c r="W123" s="150"/>
    </row>
    <row r="124" spans="1:23" ht="14.25">
      <c r="A124"/>
      <c r="B124" s="150"/>
      <c r="C124" s="150"/>
      <c r="D124" s="150"/>
      <c r="E124" s="150"/>
      <c r="F124" s="150"/>
      <c r="G124" s="150"/>
      <c r="H124" s="150"/>
      <c r="I124" s="150"/>
      <c r="J124" s="150"/>
      <c r="K124" s="150"/>
      <c r="L124" s="150"/>
      <c r="M124" s="150"/>
      <c r="N124" s="150"/>
      <c r="O124" s="150"/>
      <c r="P124" s="150"/>
      <c r="Q124" s="150"/>
      <c r="R124" s="150"/>
      <c r="S124" s="150"/>
      <c r="T124" s="150"/>
      <c r="U124" s="150"/>
      <c r="V124" s="150"/>
      <c r="W124" s="150"/>
    </row>
    <row r="125" spans="1:23" ht="14.25">
      <c r="A125"/>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row>
    <row r="126" spans="1:23" ht="14.25">
      <c r="A126"/>
      <c r="B126" s="150"/>
      <c r="C126" s="150"/>
      <c r="D126" s="150"/>
      <c r="E126" s="150"/>
      <c r="F126" s="150"/>
      <c r="G126" s="150"/>
      <c r="H126" s="150"/>
      <c r="I126" s="150"/>
      <c r="J126" s="150"/>
      <c r="K126" s="150"/>
      <c r="L126" s="150"/>
      <c r="M126" s="150"/>
      <c r="N126" s="150"/>
      <c r="O126" s="150"/>
      <c r="P126" s="150"/>
      <c r="Q126" s="150"/>
      <c r="R126" s="150"/>
      <c r="S126" s="150"/>
      <c r="T126" s="150"/>
      <c r="U126" s="150"/>
      <c r="V126" s="150"/>
      <c r="W126" s="150"/>
    </row>
    <row r="127" spans="1:23" ht="14.25">
      <c r="A127"/>
      <c r="B127" s="150"/>
      <c r="C127" s="150"/>
      <c r="D127" s="150"/>
      <c r="E127" s="150"/>
      <c r="F127" s="150"/>
      <c r="G127" s="150"/>
      <c r="H127" s="150"/>
      <c r="I127" s="150"/>
      <c r="J127" s="150"/>
      <c r="K127" s="150"/>
      <c r="L127" s="150"/>
      <c r="M127" s="150"/>
      <c r="N127" s="150"/>
      <c r="O127" s="150"/>
      <c r="P127" s="150"/>
      <c r="Q127" s="150"/>
      <c r="R127" s="150"/>
      <c r="S127" s="150"/>
      <c r="T127" s="150"/>
      <c r="U127" s="150"/>
      <c r="V127" s="150"/>
      <c r="W127" s="150"/>
    </row>
    <row r="128" spans="1:23" ht="14.25">
      <c r="A128"/>
      <c r="B128" s="150"/>
      <c r="C128" s="150"/>
      <c r="D128" s="150"/>
      <c r="E128" s="150"/>
      <c r="F128" s="150"/>
      <c r="G128" s="150"/>
      <c r="H128" s="150"/>
      <c r="I128" s="150"/>
      <c r="J128" s="150"/>
      <c r="K128" s="150"/>
      <c r="L128" s="150"/>
      <c r="M128" s="150"/>
      <c r="N128" s="150"/>
      <c r="O128" s="150"/>
      <c r="P128" s="150"/>
      <c r="Q128" s="150"/>
      <c r="R128" s="150"/>
      <c r="S128" s="150"/>
      <c r="T128" s="150"/>
      <c r="U128" s="150"/>
      <c r="V128" s="150"/>
      <c r="W128" s="150"/>
    </row>
    <row r="129" spans="1:23" ht="14.25">
      <c r="A129"/>
      <c r="B129" s="150"/>
      <c r="C129" s="150"/>
      <c r="D129" s="150"/>
      <c r="E129" s="150"/>
      <c r="F129" s="150"/>
      <c r="G129" s="150"/>
      <c r="H129" s="150"/>
      <c r="I129" s="150"/>
      <c r="J129" s="150"/>
      <c r="K129" s="150"/>
      <c r="L129" s="150"/>
      <c r="M129" s="150"/>
      <c r="N129" s="150"/>
      <c r="O129" s="150"/>
      <c r="P129" s="150"/>
      <c r="Q129" s="150"/>
      <c r="R129" s="150"/>
      <c r="S129" s="150"/>
      <c r="T129" s="150"/>
      <c r="U129" s="150"/>
      <c r="V129" s="150"/>
      <c r="W129" s="150"/>
    </row>
    <row r="130" spans="1:23" ht="14.25">
      <c r="A130"/>
      <c r="B130" s="150"/>
      <c r="C130" s="150"/>
      <c r="D130" s="150"/>
      <c r="E130" s="150"/>
      <c r="F130" s="150"/>
      <c r="G130" s="150"/>
      <c r="H130" s="150"/>
      <c r="I130" s="150"/>
      <c r="J130" s="150"/>
      <c r="K130" s="150"/>
      <c r="L130" s="150"/>
      <c r="M130" s="150"/>
      <c r="N130" s="150"/>
      <c r="O130" s="150"/>
      <c r="P130" s="150"/>
      <c r="Q130" s="150"/>
      <c r="R130" s="150"/>
      <c r="S130" s="150"/>
      <c r="T130" s="150"/>
      <c r="U130" s="150"/>
      <c r="V130" s="150"/>
      <c r="W130" s="150"/>
    </row>
    <row r="131" spans="1:23" ht="14.25">
      <c r="A131"/>
      <c r="B131" s="150"/>
      <c r="C131" s="150"/>
      <c r="D131" s="150"/>
      <c r="E131" s="150"/>
      <c r="F131" s="150"/>
      <c r="G131" s="150"/>
      <c r="H131" s="150"/>
      <c r="I131" s="150"/>
      <c r="J131" s="150"/>
      <c r="K131" s="150"/>
      <c r="L131" s="150"/>
      <c r="M131" s="150"/>
      <c r="N131" s="150"/>
      <c r="O131" s="150"/>
      <c r="P131" s="150"/>
      <c r="Q131" s="150"/>
      <c r="R131" s="150"/>
      <c r="S131" s="150"/>
      <c r="T131" s="150"/>
      <c r="U131" s="150"/>
      <c r="V131" s="150"/>
      <c r="W131" s="150"/>
    </row>
    <row r="132" spans="1:23" ht="14.25">
      <c r="A132"/>
      <c r="B132" s="150"/>
      <c r="C132" s="150"/>
      <c r="D132" s="150"/>
      <c r="E132" s="150"/>
      <c r="F132" s="150"/>
      <c r="G132" s="150"/>
      <c r="H132" s="150"/>
      <c r="I132" s="150"/>
      <c r="J132" s="150"/>
      <c r="K132" s="150"/>
      <c r="L132" s="150"/>
      <c r="M132" s="150"/>
      <c r="N132" s="150"/>
      <c r="O132" s="150"/>
      <c r="P132" s="150"/>
      <c r="Q132" s="150"/>
      <c r="R132" s="150"/>
      <c r="S132" s="150"/>
      <c r="T132" s="150"/>
      <c r="U132" s="150"/>
      <c r="V132" s="150"/>
      <c r="W132" s="150"/>
    </row>
    <row r="133" spans="1:23" ht="14.25">
      <c r="A133"/>
      <c r="B133" s="150"/>
      <c r="C133" s="150"/>
      <c r="D133" s="150"/>
      <c r="E133" s="150"/>
      <c r="F133" s="150"/>
      <c r="G133" s="150"/>
      <c r="H133" s="150"/>
      <c r="I133" s="150"/>
      <c r="J133" s="150"/>
      <c r="K133" s="150"/>
      <c r="L133" s="150"/>
      <c r="M133" s="150"/>
      <c r="N133" s="150"/>
      <c r="O133" s="150"/>
      <c r="P133" s="150"/>
      <c r="Q133" s="150"/>
      <c r="R133" s="150"/>
      <c r="S133" s="150"/>
      <c r="T133" s="150"/>
      <c r="U133" s="150"/>
      <c r="V133" s="150"/>
      <c r="W133" s="150"/>
    </row>
    <row r="134" spans="1:23" ht="14.25">
      <c r="A134"/>
      <c r="B134" s="150"/>
      <c r="C134" s="150"/>
      <c r="D134" s="150"/>
      <c r="E134" s="150"/>
      <c r="F134" s="150"/>
      <c r="G134" s="150"/>
      <c r="H134" s="150"/>
      <c r="I134" s="150"/>
      <c r="J134" s="150"/>
      <c r="K134" s="150"/>
      <c r="L134" s="150"/>
      <c r="M134" s="150"/>
      <c r="N134" s="150"/>
      <c r="O134" s="150"/>
      <c r="P134" s="150"/>
      <c r="Q134" s="150"/>
      <c r="R134" s="150"/>
      <c r="S134" s="150"/>
      <c r="T134" s="150"/>
      <c r="U134" s="150"/>
      <c r="V134" s="150"/>
      <c r="W134" s="150"/>
    </row>
    <row r="135" spans="1:23" ht="14.25">
      <c r="A135"/>
      <c r="B135" s="150"/>
      <c r="C135" s="150"/>
      <c r="D135" s="150"/>
      <c r="E135" s="150"/>
      <c r="F135" s="150"/>
      <c r="G135" s="150"/>
      <c r="H135" s="150"/>
      <c r="I135" s="150"/>
      <c r="J135" s="150"/>
      <c r="K135" s="150"/>
      <c r="L135" s="150"/>
      <c r="M135" s="150"/>
      <c r="N135" s="150"/>
      <c r="O135" s="150"/>
      <c r="P135" s="150"/>
      <c r="Q135" s="150"/>
      <c r="R135" s="150"/>
      <c r="S135" s="150"/>
      <c r="T135" s="150"/>
      <c r="U135" s="150"/>
      <c r="V135" s="150"/>
      <c r="W135" s="150"/>
    </row>
    <row r="136" spans="1:23" ht="14.25">
      <c r="A136"/>
      <c r="B136" s="150"/>
      <c r="C136" s="150"/>
      <c r="D136" s="150"/>
      <c r="E136" s="150"/>
      <c r="F136" s="150"/>
      <c r="G136" s="150"/>
      <c r="H136" s="150"/>
      <c r="I136" s="150"/>
      <c r="J136" s="150"/>
      <c r="K136" s="150"/>
      <c r="L136" s="150"/>
      <c r="M136" s="150"/>
      <c r="N136" s="150"/>
      <c r="O136" s="150"/>
      <c r="P136" s="150"/>
      <c r="Q136" s="150"/>
      <c r="R136" s="150"/>
      <c r="S136" s="150"/>
      <c r="T136" s="150"/>
      <c r="U136" s="150"/>
      <c r="V136" s="150"/>
      <c r="W136" s="150"/>
    </row>
    <row r="137" spans="1:23" ht="14.25">
      <c r="A137"/>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row>
    <row r="138" spans="1:23" ht="14.25">
      <c r="A138"/>
      <c r="B138" s="150"/>
      <c r="C138" s="150"/>
      <c r="D138" s="150"/>
      <c r="E138" s="150"/>
      <c r="F138" s="150"/>
      <c r="G138" s="150"/>
      <c r="H138" s="150"/>
      <c r="I138" s="150"/>
      <c r="J138" s="150"/>
      <c r="K138" s="150"/>
      <c r="L138" s="150"/>
      <c r="M138" s="150"/>
      <c r="N138" s="150"/>
      <c r="O138" s="150"/>
      <c r="P138" s="150"/>
      <c r="Q138" s="150"/>
      <c r="R138" s="150"/>
      <c r="S138" s="150"/>
      <c r="T138" s="150"/>
      <c r="U138" s="150"/>
      <c r="V138" s="150"/>
      <c r="W138" s="150"/>
    </row>
    <row r="139" spans="1:23" ht="14.25">
      <c r="A139"/>
      <c r="B139" s="150"/>
      <c r="C139" s="150"/>
      <c r="D139" s="150"/>
      <c r="E139" s="150"/>
      <c r="F139" s="150"/>
      <c r="G139" s="150"/>
      <c r="H139" s="150"/>
      <c r="I139" s="150"/>
      <c r="J139" s="150"/>
      <c r="K139" s="150"/>
      <c r="L139" s="150"/>
      <c r="M139" s="150"/>
      <c r="N139" s="150"/>
      <c r="O139" s="150"/>
      <c r="P139" s="150"/>
      <c r="Q139" s="150"/>
      <c r="R139" s="150"/>
      <c r="S139" s="150"/>
      <c r="T139" s="150"/>
      <c r="U139" s="150"/>
      <c r="V139" s="150"/>
      <c r="W139" s="150"/>
    </row>
    <row r="140" spans="1:23" ht="14.25">
      <c r="A140"/>
      <c r="B140" s="150"/>
      <c r="C140" s="150"/>
      <c r="D140" s="150"/>
      <c r="E140" s="150"/>
      <c r="F140" s="150"/>
      <c r="G140" s="150"/>
      <c r="H140" s="150"/>
      <c r="I140" s="150"/>
      <c r="J140" s="150"/>
      <c r="K140" s="150"/>
      <c r="L140" s="150"/>
      <c r="M140" s="150"/>
      <c r="N140" s="150"/>
      <c r="O140" s="150"/>
      <c r="P140" s="150"/>
      <c r="Q140" s="150"/>
      <c r="R140" s="150"/>
      <c r="S140" s="150"/>
      <c r="T140" s="150"/>
      <c r="U140" s="150"/>
      <c r="V140" s="150"/>
      <c r="W140" s="150"/>
    </row>
    <row r="141" spans="1:23" ht="14.25">
      <c r="A141"/>
      <c r="B141" s="150"/>
      <c r="C141" s="150"/>
      <c r="D141" s="150"/>
      <c r="E141" s="150"/>
      <c r="F141" s="150"/>
      <c r="G141" s="150"/>
      <c r="H141" s="150"/>
      <c r="I141" s="150"/>
      <c r="J141" s="150"/>
      <c r="K141" s="150"/>
      <c r="L141" s="150"/>
      <c r="M141" s="150"/>
      <c r="N141" s="150"/>
      <c r="O141" s="150"/>
      <c r="P141" s="150"/>
      <c r="Q141" s="150"/>
      <c r="R141" s="150"/>
      <c r="S141" s="150"/>
      <c r="T141" s="150"/>
      <c r="U141" s="150"/>
      <c r="V141" s="150"/>
      <c r="W141" s="150"/>
    </row>
    <row r="142" spans="1:23" ht="14.25">
      <c r="A142"/>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row>
    <row r="143" spans="1:23" ht="14.25">
      <c r="A143"/>
      <c r="B143" s="150"/>
      <c r="C143" s="150"/>
      <c r="D143" s="150"/>
      <c r="E143" s="150"/>
      <c r="F143" s="150"/>
      <c r="G143" s="150"/>
      <c r="H143" s="150"/>
      <c r="I143" s="150"/>
      <c r="J143" s="150"/>
      <c r="K143" s="150"/>
      <c r="L143" s="150"/>
      <c r="M143" s="150"/>
      <c r="N143" s="150"/>
      <c r="O143" s="150"/>
      <c r="P143" s="150"/>
      <c r="Q143" s="150"/>
      <c r="R143" s="150"/>
      <c r="S143" s="150"/>
      <c r="T143" s="150"/>
      <c r="U143" s="150"/>
      <c r="V143" s="150"/>
      <c r="W143" s="150"/>
    </row>
    <row r="144" spans="1:23" ht="14.25">
      <c r="A144"/>
      <c r="B144" s="150"/>
      <c r="C144" s="150"/>
      <c r="D144" s="150"/>
      <c r="E144" s="150"/>
      <c r="F144" s="150"/>
      <c r="G144" s="150"/>
      <c r="H144" s="150"/>
      <c r="I144" s="150"/>
      <c r="J144" s="150"/>
      <c r="K144" s="150"/>
      <c r="L144" s="150"/>
      <c r="M144" s="150"/>
      <c r="N144" s="150"/>
      <c r="O144" s="150"/>
      <c r="P144" s="150"/>
      <c r="Q144" s="150"/>
      <c r="R144" s="150"/>
      <c r="S144" s="150"/>
      <c r="T144" s="150"/>
      <c r="U144" s="150"/>
      <c r="V144" s="150"/>
      <c r="W144" s="150"/>
    </row>
    <row r="145" spans="1:23" ht="14.25">
      <c r="A145"/>
      <c r="B145" s="150"/>
      <c r="C145" s="150"/>
      <c r="D145" s="150"/>
      <c r="E145" s="150"/>
      <c r="F145" s="150"/>
      <c r="G145" s="150"/>
      <c r="H145" s="150"/>
      <c r="I145" s="150"/>
      <c r="J145" s="150"/>
      <c r="K145" s="150"/>
      <c r="L145" s="150"/>
      <c r="M145" s="150"/>
      <c r="N145" s="150"/>
      <c r="O145" s="150"/>
      <c r="P145" s="150"/>
      <c r="Q145" s="150"/>
      <c r="R145" s="150"/>
      <c r="S145" s="150"/>
      <c r="T145" s="150"/>
      <c r="U145" s="150"/>
      <c r="V145" s="150"/>
      <c r="W145" s="150"/>
    </row>
    <row r="146" spans="1:23" ht="14.25">
      <c r="A146"/>
      <c r="B146" s="150"/>
      <c r="C146" s="150"/>
      <c r="D146" s="150"/>
      <c r="E146" s="150"/>
      <c r="F146" s="150"/>
      <c r="G146" s="150"/>
      <c r="H146" s="150"/>
      <c r="I146" s="150"/>
      <c r="J146" s="150"/>
      <c r="K146" s="150"/>
      <c r="L146" s="150"/>
      <c r="M146" s="150"/>
      <c r="N146" s="150"/>
      <c r="O146" s="150"/>
      <c r="P146" s="150"/>
      <c r="Q146" s="150"/>
      <c r="R146" s="150"/>
      <c r="S146" s="150"/>
      <c r="T146" s="150"/>
      <c r="U146" s="150"/>
      <c r="V146" s="150"/>
      <c r="W146" s="150"/>
    </row>
    <row r="147" spans="1:23" ht="14.25">
      <c r="A147"/>
      <c r="B147" s="150"/>
      <c r="C147" s="150"/>
      <c r="D147" s="150"/>
      <c r="E147" s="150"/>
      <c r="F147" s="150"/>
      <c r="G147" s="150"/>
      <c r="H147" s="150"/>
      <c r="I147" s="150"/>
      <c r="J147" s="150"/>
      <c r="K147" s="150"/>
      <c r="L147" s="150"/>
      <c r="M147" s="150"/>
      <c r="N147" s="150"/>
      <c r="O147" s="150"/>
      <c r="P147" s="150"/>
      <c r="Q147" s="150"/>
      <c r="R147" s="150"/>
      <c r="S147" s="150"/>
      <c r="T147" s="150"/>
      <c r="U147" s="150"/>
      <c r="V147" s="150"/>
      <c r="W147" s="150"/>
    </row>
    <row r="148" spans="1:23" ht="14.25">
      <c r="A148"/>
      <c r="B148" s="150"/>
      <c r="C148" s="150"/>
      <c r="D148" s="150"/>
      <c r="E148" s="150"/>
      <c r="F148" s="150"/>
      <c r="G148" s="150"/>
      <c r="H148" s="150"/>
      <c r="I148" s="150"/>
      <c r="J148" s="150"/>
      <c r="K148" s="150"/>
      <c r="L148" s="150"/>
      <c r="M148" s="150"/>
      <c r="N148" s="150"/>
      <c r="O148" s="150"/>
      <c r="P148" s="150"/>
      <c r="Q148" s="150"/>
      <c r="R148" s="150"/>
      <c r="S148" s="150"/>
      <c r="T148" s="150"/>
      <c r="U148" s="150"/>
      <c r="V148" s="150"/>
      <c r="W148" s="150"/>
    </row>
    <row r="149" spans="1:23" ht="14.25">
      <c r="A149"/>
      <c r="B149" s="150"/>
      <c r="C149" s="150"/>
      <c r="D149" s="150"/>
      <c r="E149" s="150"/>
      <c r="F149" s="150"/>
      <c r="G149" s="150"/>
      <c r="H149" s="150"/>
      <c r="I149" s="150"/>
      <c r="J149" s="150"/>
      <c r="K149" s="150"/>
      <c r="L149" s="150"/>
      <c r="M149" s="150"/>
      <c r="N149" s="150"/>
      <c r="O149" s="150"/>
      <c r="P149" s="150"/>
      <c r="Q149" s="150"/>
      <c r="R149" s="150"/>
      <c r="S149" s="150"/>
      <c r="T149" s="150"/>
      <c r="U149" s="150"/>
      <c r="V149" s="150"/>
      <c r="W149" s="150"/>
    </row>
    <row r="150" spans="1:23" ht="14.25">
      <c r="A150"/>
      <c r="B150" s="150"/>
      <c r="C150" s="150"/>
      <c r="D150" s="150"/>
      <c r="E150" s="150"/>
      <c r="F150" s="150"/>
      <c r="G150" s="150"/>
      <c r="H150" s="150"/>
      <c r="I150" s="150"/>
      <c r="J150" s="150"/>
      <c r="K150" s="150"/>
      <c r="L150" s="150"/>
      <c r="M150" s="150"/>
      <c r="N150" s="150"/>
      <c r="O150" s="150"/>
      <c r="P150" s="150"/>
      <c r="Q150" s="150"/>
      <c r="R150" s="150"/>
      <c r="S150" s="150"/>
      <c r="T150" s="150"/>
      <c r="U150" s="150"/>
      <c r="V150" s="150"/>
      <c r="W150" s="150"/>
    </row>
    <row r="151" spans="1:23" ht="14.25">
      <c r="A151"/>
      <c r="B151" s="150"/>
      <c r="C151" s="150"/>
      <c r="D151" s="150"/>
      <c r="E151" s="150"/>
      <c r="F151" s="150"/>
      <c r="G151" s="150"/>
      <c r="H151" s="150"/>
      <c r="I151" s="150"/>
      <c r="J151" s="150"/>
      <c r="K151" s="150"/>
      <c r="L151" s="150"/>
      <c r="M151" s="150"/>
      <c r="N151" s="150"/>
      <c r="O151" s="150"/>
      <c r="P151" s="150"/>
      <c r="Q151" s="150"/>
      <c r="R151" s="150"/>
      <c r="S151" s="150"/>
      <c r="T151" s="150"/>
      <c r="U151" s="150"/>
      <c r="V151" s="150"/>
      <c r="W151" s="150"/>
    </row>
    <row r="152" spans="1:23" ht="14.25">
      <c r="A152"/>
      <c r="B152" s="150"/>
      <c r="C152" s="150"/>
      <c r="D152" s="150"/>
      <c r="E152" s="150"/>
      <c r="F152" s="150"/>
      <c r="G152" s="150"/>
      <c r="H152" s="150"/>
      <c r="I152" s="150"/>
      <c r="J152" s="150"/>
      <c r="K152" s="150"/>
      <c r="L152" s="150"/>
      <c r="M152" s="150"/>
      <c r="N152" s="150"/>
      <c r="O152" s="150"/>
      <c r="P152" s="150"/>
      <c r="Q152" s="150"/>
      <c r="R152" s="150"/>
      <c r="S152" s="150"/>
      <c r="T152" s="150"/>
      <c r="U152" s="150"/>
      <c r="V152" s="150"/>
      <c r="W152" s="150"/>
    </row>
    <row r="153" spans="1:23" ht="14.25">
      <c r="A153"/>
      <c r="B153" s="150"/>
      <c r="C153" s="150"/>
      <c r="D153" s="150"/>
      <c r="E153" s="150"/>
      <c r="F153" s="150"/>
      <c r="G153" s="150"/>
      <c r="H153" s="150"/>
      <c r="I153" s="150"/>
      <c r="J153" s="150"/>
      <c r="K153" s="150"/>
      <c r="L153" s="150"/>
      <c r="M153" s="150"/>
      <c r="N153" s="150"/>
      <c r="O153" s="150"/>
      <c r="P153" s="150"/>
      <c r="Q153" s="150"/>
      <c r="R153" s="150"/>
      <c r="S153" s="150"/>
      <c r="T153" s="150"/>
      <c r="U153" s="150"/>
      <c r="V153" s="150"/>
      <c r="W153" s="150"/>
    </row>
    <row r="154" spans="1:23" ht="14.25">
      <c r="A154"/>
      <c r="B154" s="150"/>
      <c r="C154" s="150"/>
      <c r="D154" s="150"/>
      <c r="E154" s="150"/>
      <c r="F154" s="150"/>
      <c r="G154" s="150"/>
      <c r="H154" s="150"/>
      <c r="I154" s="150"/>
      <c r="J154" s="150"/>
      <c r="K154" s="150"/>
      <c r="L154" s="150"/>
      <c r="M154" s="150"/>
      <c r="N154" s="150"/>
      <c r="O154" s="150"/>
      <c r="P154" s="150"/>
      <c r="Q154" s="150"/>
      <c r="R154" s="150"/>
      <c r="S154" s="150"/>
      <c r="T154" s="150"/>
      <c r="U154" s="150"/>
      <c r="V154" s="150"/>
      <c r="W154" s="150"/>
    </row>
    <row r="155" spans="1:23" ht="14.25">
      <c r="A155"/>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row>
    <row r="156" spans="1:23" ht="14.25">
      <c r="A156"/>
      <c r="B156" s="150"/>
      <c r="C156" s="150"/>
      <c r="D156" s="150"/>
      <c r="E156" s="150"/>
      <c r="F156" s="150"/>
      <c r="G156" s="150"/>
      <c r="H156" s="150"/>
      <c r="I156" s="150"/>
      <c r="J156" s="150"/>
      <c r="K156" s="150"/>
      <c r="L156" s="150"/>
      <c r="M156" s="150"/>
      <c r="N156" s="150"/>
      <c r="O156" s="150"/>
      <c r="P156" s="150"/>
      <c r="Q156" s="150"/>
      <c r="R156" s="150"/>
      <c r="S156" s="150"/>
      <c r="T156" s="150"/>
      <c r="U156" s="150"/>
      <c r="V156" s="150"/>
      <c r="W156" s="150"/>
    </row>
    <row r="157" spans="1:23" ht="14.25">
      <c r="A157"/>
      <c r="B157" s="150"/>
      <c r="C157" s="150"/>
      <c r="D157" s="150"/>
      <c r="E157" s="150"/>
      <c r="F157" s="150"/>
      <c r="G157" s="150"/>
      <c r="H157" s="150"/>
      <c r="I157" s="150"/>
      <c r="J157" s="150"/>
      <c r="K157" s="150"/>
      <c r="L157" s="150"/>
      <c r="M157" s="150"/>
      <c r="N157" s="150"/>
      <c r="O157" s="150"/>
      <c r="P157" s="150"/>
      <c r="Q157" s="150"/>
      <c r="R157" s="150"/>
      <c r="S157" s="150"/>
      <c r="T157" s="150"/>
      <c r="U157" s="150"/>
      <c r="V157" s="150"/>
      <c r="W157" s="150"/>
    </row>
    <row r="158" spans="1:23" ht="14.25">
      <c r="A158"/>
      <c r="B158" s="150"/>
      <c r="C158" s="150"/>
      <c r="D158" s="150"/>
      <c r="E158" s="150"/>
      <c r="F158" s="150"/>
      <c r="G158" s="150"/>
      <c r="H158" s="150"/>
      <c r="I158" s="150"/>
      <c r="J158" s="150"/>
      <c r="K158" s="150"/>
      <c r="L158" s="150"/>
      <c r="M158" s="150"/>
      <c r="N158" s="150"/>
      <c r="O158" s="150"/>
      <c r="P158" s="150"/>
      <c r="Q158" s="150"/>
      <c r="R158" s="150"/>
      <c r="S158" s="150"/>
      <c r="T158" s="150"/>
      <c r="U158" s="150"/>
      <c r="V158" s="150"/>
      <c r="W158" s="150"/>
    </row>
    <row r="159" spans="1:23" ht="14.25">
      <c r="A159"/>
      <c r="B159" s="150"/>
      <c r="C159" s="150"/>
      <c r="D159" s="150"/>
      <c r="E159" s="150"/>
      <c r="F159" s="150"/>
      <c r="G159" s="150"/>
      <c r="H159" s="150"/>
      <c r="I159" s="150"/>
      <c r="J159" s="150"/>
      <c r="K159" s="150"/>
      <c r="L159" s="150"/>
      <c r="M159" s="150"/>
      <c r="N159" s="150"/>
      <c r="O159" s="150"/>
      <c r="P159" s="150"/>
      <c r="Q159" s="150"/>
      <c r="R159" s="150"/>
      <c r="S159" s="150"/>
      <c r="T159" s="150"/>
      <c r="U159" s="150"/>
      <c r="V159" s="150"/>
      <c r="W159" s="150"/>
    </row>
    <row r="160" spans="1:23" ht="14.25">
      <c r="A160"/>
      <c r="B160" s="150"/>
      <c r="C160" s="150"/>
      <c r="D160" s="150"/>
      <c r="E160" s="150"/>
      <c r="F160" s="150"/>
      <c r="G160" s="150"/>
      <c r="H160" s="150"/>
      <c r="I160" s="150"/>
      <c r="J160" s="150"/>
      <c r="K160" s="150"/>
      <c r="L160" s="150"/>
      <c r="M160" s="150"/>
      <c r="N160" s="150"/>
      <c r="O160" s="150"/>
      <c r="P160" s="150"/>
      <c r="Q160" s="150"/>
      <c r="R160" s="150"/>
      <c r="S160" s="150"/>
      <c r="T160" s="150"/>
      <c r="U160" s="150"/>
      <c r="V160" s="150"/>
      <c r="W160" s="150"/>
    </row>
    <row r="161" spans="1:23" ht="14.25">
      <c r="A161"/>
      <c r="B161" s="150"/>
      <c r="C161" s="150"/>
      <c r="D161" s="150"/>
      <c r="E161" s="150"/>
      <c r="F161" s="150"/>
      <c r="G161" s="150"/>
      <c r="H161" s="150"/>
      <c r="I161" s="150"/>
      <c r="J161" s="150"/>
      <c r="K161" s="150"/>
      <c r="L161" s="150"/>
      <c r="M161" s="150"/>
      <c r="N161" s="150"/>
      <c r="O161" s="150"/>
      <c r="P161" s="150"/>
      <c r="Q161" s="150"/>
      <c r="R161" s="150"/>
      <c r="S161" s="150"/>
      <c r="T161" s="150"/>
      <c r="U161" s="150"/>
      <c r="V161" s="150"/>
      <c r="W161" s="150"/>
    </row>
    <row r="162" spans="1:23" ht="14.25">
      <c r="A162"/>
      <c r="B162" s="150"/>
      <c r="C162" s="150"/>
      <c r="D162" s="150"/>
      <c r="E162" s="150"/>
      <c r="F162" s="150"/>
      <c r="G162" s="150"/>
      <c r="H162" s="150"/>
      <c r="I162" s="150"/>
      <c r="J162" s="150"/>
      <c r="K162" s="150"/>
      <c r="L162" s="150"/>
      <c r="M162" s="150"/>
      <c r="N162" s="150"/>
      <c r="O162" s="150"/>
      <c r="P162" s="150"/>
      <c r="Q162" s="150"/>
      <c r="R162" s="150"/>
      <c r="S162" s="150"/>
      <c r="T162" s="150"/>
      <c r="U162" s="150"/>
      <c r="V162" s="150"/>
      <c r="W162" s="150"/>
    </row>
    <row r="163" spans="1:23" ht="14.25">
      <c r="A163"/>
      <c r="B163" s="150"/>
      <c r="C163" s="150"/>
      <c r="D163" s="150"/>
      <c r="E163" s="150"/>
      <c r="F163" s="150"/>
      <c r="G163" s="150"/>
      <c r="H163" s="150"/>
      <c r="I163" s="150"/>
      <c r="J163" s="150"/>
      <c r="K163" s="150"/>
      <c r="L163" s="150"/>
      <c r="M163" s="150"/>
      <c r="N163" s="150"/>
      <c r="O163" s="150"/>
      <c r="P163" s="150"/>
      <c r="Q163" s="150"/>
      <c r="R163" s="150"/>
      <c r="S163" s="150"/>
      <c r="T163" s="150"/>
      <c r="U163" s="150"/>
      <c r="V163" s="150"/>
      <c r="W163" s="150"/>
    </row>
    <row r="164" spans="1:23" ht="14.25">
      <c r="A164"/>
      <c r="B164" s="150"/>
      <c r="C164" s="150"/>
      <c r="D164" s="150"/>
      <c r="E164" s="150"/>
      <c r="F164" s="150"/>
      <c r="G164" s="150"/>
      <c r="H164" s="150"/>
      <c r="I164" s="150"/>
      <c r="J164" s="150"/>
      <c r="K164" s="150"/>
      <c r="L164" s="150"/>
      <c r="M164" s="150"/>
      <c r="N164" s="150"/>
      <c r="O164" s="150"/>
      <c r="P164" s="150"/>
      <c r="Q164" s="150"/>
      <c r="R164" s="150"/>
      <c r="S164" s="150"/>
      <c r="T164" s="150"/>
      <c r="U164" s="150"/>
      <c r="V164" s="150"/>
      <c r="W164" s="150"/>
    </row>
    <row r="165" spans="1:23" ht="14.25">
      <c r="A165"/>
      <c r="B165" s="150"/>
      <c r="C165" s="150"/>
      <c r="D165" s="150"/>
      <c r="E165" s="150"/>
      <c r="F165" s="150"/>
      <c r="G165" s="150"/>
      <c r="H165" s="150"/>
      <c r="I165" s="150"/>
      <c r="J165" s="150"/>
      <c r="K165" s="150"/>
      <c r="L165" s="150"/>
      <c r="M165" s="150"/>
      <c r="N165" s="150"/>
      <c r="O165" s="150"/>
      <c r="P165" s="150"/>
      <c r="Q165" s="150"/>
      <c r="R165" s="150"/>
      <c r="S165" s="150"/>
      <c r="T165" s="150"/>
      <c r="U165" s="150"/>
      <c r="V165" s="150"/>
      <c r="W165" s="150"/>
    </row>
    <row r="166" spans="1:23" ht="14.25">
      <c r="A166"/>
      <c r="B166" s="150"/>
      <c r="C166" s="150"/>
      <c r="D166" s="150"/>
      <c r="E166" s="150"/>
      <c r="F166" s="150"/>
      <c r="G166" s="150"/>
      <c r="H166" s="150"/>
      <c r="I166" s="150"/>
      <c r="J166" s="150"/>
      <c r="K166" s="150"/>
      <c r="L166" s="150"/>
      <c r="M166" s="150"/>
      <c r="N166" s="150"/>
      <c r="O166" s="150"/>
      <c r="P166" s="150"/>
      <c r="Q166" s="150"/>
      <c r="R166" s="150"/>
      <c r="S166" s="150"/>
      <c r="T166" s="150"/>
      <c r="U166" s="150"/>
      <c r="V166" s="150"/>
      <c r="W166" s="150"/>
    </row>
    <row r="167" spans="1:23" ht="14.25">
      <c r="A167"/>
      <c r="B167" s="150"/>
      <c r="C167" s="150"/>
      <c r="D167" s="150"/>
      <c r="E167" s="150"/>
      <c r="F167" s="150"/>
      <c r="G167" s="150"/>
      <c r="H167" s="150"/>
      <c r="I167" s="150"/>
      <c r="J167" s="150"/>
      <c r="K167" s="150"/>
      <c r="L167" s="150"/>
      <c r="M167" s="150"/>
      <c r="N167" s="150"/>
      <c r="O167" s="150"/>
      <c r="P167" s="150"/>
      <c r="Q167" s="150"/>
      <c r="R167" s="150"/>
      <c r="S167" s="150"/>
      <c r="T167" s="150"/>
      <c r="U167" s="150"/>
      <c r="V167" s="150"/>
      <c r="W167" s="150"/>
    </row>
    <row r="168" spans="1:23" ht="14.25">
      <c r="A168"/>
      <c r="B168" s="150"/>
      <c r="C168" s="150"/>
      <c r="D168" s="150"/>
      <c r="E168" s="150"/>
      <c r="F168" s="150"/>
      <c r="G168" s="150"/>
      <c r="H168" s="150"/>
      <c r="I168" s="150"/>
      <c r="J168" s="150"/>
      <c r="K168" s="150"/>
      <c r="L168" s="150"/>
      <c r="M168" s="150"/>
      <c r="N168" s="150"/>
      <c r="O168" s="150"/>
      <c r="P168" s="150"/>
      <c r="Q168" s="150"/>
      <c r="R168" s="150"/>
      <c r="S168" s="150"/>
      <c r="T168" s="150"/>
      <c r="U168" s="150"/>
      <c r="V168" s="150"/>
      <c r="W168" s="150"/>
    </row>
    <row r="169" spans="1:23" ht="14.25">
      <c r="A169"/>
      <c r="B169" s="150"/>
      <c r="C169" s="150"/>
      <c r="D169" s="150"/>
      <c r="E169" s="150"/>
      <c r="F169" s="150"/>
      <c r="G169" s="150"/>
      <c r="H169" s="150"/>
      <c r="I169" s="150"/>
      <c r="J169" s="150"/>
      <c r="K169" s="150"/>
      <c r="L169" s="150"/>
      <c r="M169" s="150"/>
      <c r="N169" s="150"/>
      <c r="O169" s="150"/>
      <c r="P169" s="150"/>
      <c r="Q169" s="150"/>
      <c r="R169" s="150"/>
      <c r="S169" s="150"/>
      <c r="T169" s="150"/>
      <c r="U169" s="150"/>
      <c r="V169" s="150"/>
      <c r="W169" s="150"/>
    </row>
    <row r="170" spans="1:23" ht="14.25">
      <c r="A170"/>
      <c r="B170" s="150"/>
      <c r="C170" s="150"/>
      <c r="D170" s="150"/>
      <c r="E170" s="150"/>
      <c r="F170" s="150"/>
      <c r="G170" s="150"/>
      <c r="H170" s="150"/>
      <c r="I170" s="150"/>
      <c r="J170" s="150"/>
      <c r="K170" s="150"/>
      <c r="L170" s="150"/>
      <c r="M170" s="150"/>
      <c r="N170" s="150"/>
      <c r="O170" s="150"/>
      <c r="P170" s="150"/>
      <c r="Q170" s="150"/>
      <c r="R170" s="150"/>
      <c r="S170" s="150"/>
      <c r="T170" s="150"/>
      <c r="U170" s="150"/>
      <c r="V170" s="150"/>
      <c r="W170" s="150"/>
    </row>
    <row r="171" spans="1:23" ht="14.25">
      <c r="A171"/>
      <c r="B171" s="150"/>
      <c r="C171" s="150"/>
      <c r="D171" s="150"/>
      <c r="E171" s="150"/>
      <c r="F171" s="150"/>
      <c r="G171" s="150"/>
      <c r="H171" s="150"/>
      <c r="I171" s="150"/>
      <c r="J171" s="150"/>
      <c r="K171" s="150"/>
      <c r="L171" s="150"/>
      <c r="M171" s="150"/>
      <c r="N171" s="150"/>
      <c r="O171" s="150"/>
      <c r="P171" s="150"/>
      <c r="Q171" s="150"/>
      <c r="R171" s="150"/>
      <c r="S171" s="150"/>
      <c r="T171" s="150"/>
      <c r="U171" s="150"/>
      <c r="V171" s="150"/>
      <c r="W171" s="150"/>
    </row>
    <row r="172" spans="1:23" ht="14.25">
      <c r="A172"/>
      <c r="B172" s="150"/>
      <c r="C172" s="150"/>
      <c r="D172" s="150"/>
      <c r="E172" s="150"/>
      <c r="F172" s="150"/>
      <c r="G172" s="150"/>
      <c r="H172" s="150"/>
      <c r="I172" s="150"/>
      <c r="J172" s="150"/>
      <c r="K172" s="150"/>
      <c r="L172" s="150"/>
      <c r="M172" s="150"/>
      <c r="N172" s="150"/>
      <c r="O172" s="150"/>
      <c r="P172" s="150"/>
      <c r="Q172" s="150"/>
      <c r="R172" s="150"/>
      <c r="S172" s="150"/>
      <c r="T172" s="150"/>
      <c r="U172" s="150"/>
      <c r="V172" s="150"/>
      <c r="W172" s="150"/>
    </row>
    <row r="173" spans="1:23" ht="14.25">
      <c r="A173"/>
      <c r="B173" s="150"/>
      <c r="C173" s="150"/>
      <c r="D173" s="150"/>
      <c r="E173" s="150"/>
      <c r="F173" s="150"/>
      <c r="G173" s="150"/>
      <c r="H173" s="150"/>
      <c r="I173" s="150"/>
      <c r="J173" s="150"/>
      <c r="K173" s="150"/>
      <c r="L173" s="150"/>
      <c r="M173" s="150"/>
      <c r="N173" s="150"/>
      <c r="O173" s="150"/>
      <c r="P173" s="150"/>
      <c r="Q173" s="150"/>
      <c r="R173" s="150"/>
      <c r="S173" s="150"/>
      <c r="T173" s="150"/>
      <c r="U173" s="150"/>
      <c r="V173" s="150"/>
      <c r="W173" s="150"/>
    </row>
    <row r="174" spans="1:23" ht="14.25">
      <c r="A174"/>
      <c r="B174" s="150"/>
      <c r="C174" s="150"/>
      <c r="D174" s="150"/>
      <c r="E174" s="150"/>
      <c r="F174" s="150"/>
      <c r="G174" s="150"/>
      <c r="H174" s="150"/>
      <c r="I174" s="150"/>
      <c r="J174" s="150"/>
      <c r="K174" s="150"/>
      <c r="L174" s="150"/>
      <c r="M174" s="150"/>
      <c r="N174" s="150"/>
      <c r="O174" s="150"/>
      <c r="P174" s="150"/>
      <c r="Q174" s="150"/>
      <c r="R174" s="150"/>
      <c r="S174" s="150"/>
      <c r="T174" s="150"/>
      <c r="U174" s="150"/>
      <c r="V174" s="150"/>
      <c r="W174" s="150"/>
    </row>
    <row r="175" spans="1:23" ht="14.25">
      <c r="A175"/>
      <c r="B175" s="150"/>
      <c r="C175" s="150"/>
      <c r="D175" s="150"/>
      <c r="E175" s="150"/>
      <c r="F175" s="150"/>
      <c r="G175" s="150"/>
      <c r="H175" s="150"/>
      <c r="I175" s="150"/>
      <c r="J175" s="150"/>
      <c r="K175" s="150"/>
      <c r="L175" s="150"/>
      <c r="M175" s="150"/>
      <c r="N175" s="150"/>
      <c r="O175" s="150"/>
      <c r="P175" s="150"/>
      <c r="Q175" s="150"/>
      <c r="R175" s="150"/>
      <c r="S175" s="150"/>
      <c r="T175" s="150"/>
      <c r="U175" s="150"/>
      <c r="V175" s="150"/>
      <c r="W175" s="150"/>
    </row>
    <row r="176" spans="1:23" ht="14.25">
      <c r="A176"/>
      <c r="B176" s="150"/>
      <c r="C176" s="150"/>
      <c r="D176" s="150"/>
      <c r="E176" s="150"/>
      <c r="F176" s="150"/>
      <c r="G176" s="150"/>
      <c r="H176" s="150"/>
      <c r="I176" s="150"/>
      <c r="J176" s="150"/>
      <c r="K176" s="150"/>
      <c r="L176" s="150"/>
      <c r="M176" s="150"/>
      <c r="N176" s="150"/>
      <c r="O176" s="150"/>
      <c r="P176" s="150"/>
      <c r="Q176" s="150"/>
      <c r="R176" s="150"/>
      <c r="S176" s="150"/>
      <c r="T176" s="150"/>
      <c r="U176" s="150"/>
      <c r="V176" s="150"/>
      <c r="W176" s="150"/>
    </row>
    <row r="177" spans="1:23" ht="14.25">
      <c r="A177"/>
      <c r="B177" s="150"/>
      <c r="C177" s="150"/>
      <c r="D177" s="150"/>
      <c r="E177" s="150"/>
      <c r="F177" s="150"/>
      <c r="G177" s="150"/>
      <c r="H177" s="150"/>
      <c r="I177" s="150"/>
      <c r="J177" s="150"/>
      <c r="K177" s="150"/>
      <c r="L177" s="150"/>
      <c r="M177" s="150"/>
      <c r="N177" s="150"/>
      <c r="O177" s="150"/>
      <c r="P177" s="150"/>
      <c r="Q177" s="150"/>
      <c r="R177" s="150"/>
      <c r="S177" s="150"/>
      <c r="T177" s="150"/>
      <c r="U177" s="150"/>
      <c r="V177" s="150"/>
      <c r="W177" s="150"/>
    </row>
    <row r="178" spans="1:23" ht="14.25">
      <c r="A178"/>
      <c r="B178" s="150"/>
      <c r="C178" s="150"/>
      <c r="D178" s="150"/>
      <c r="E178" s="150"/>
      <c r="F178" s="150"/>
      <c r="G178" s="150"/>
      <c r="H178" s="150"/>
      <c r="I178" s="150"/>
      <c r="J178" s="150"/>
      <c r="K178" s="150"/>
      <c r="L178" s="150"/>
      <c r="M178" s="150"/>
      <c r="N178" s="150"/>
      <c r="O178" s="150"/>
      <c r="P178" s="150"/>
      <c r="Q178" s="150"/>
      <c r="R178" s="150"/>
      <c r="S178" s="150"/>
      <c r="T178" s="150"/>
      <c r="U178" s="150"/>
      <c r="V178" s="150"/>
      <c r="W178" s="150"/>
    </row>
    <row r="179" spans="1:23" ht="14.25">
      <c r="A179"/>
      <c r="B179" s="150"/>
      <c r="C179" s="150"/>
      <c r="D179" s="150"/>
      <c r="E179" s="150"/>
      <c r="F179" s="150"/>
      <c r="G179" s="150"/>
      <c r="H179" s="150"/>
      <c r="I179" s="150"/>
      <c r="J179" s="150"/>
      <c r="K179" s="150"/>
      <c r="L179" s="150"/>
      <c r="M179" s="150"/>
      <c r="N179" s="150"/>
      <c r="O179" s="150"/>
      <c r="P179" s="150"/>
      <c r="Q179" s="150"/>
      <c r="R179" s="150"/>
      <c r="S179" s="150"/>
      <c r="T179" s="150"/>
      <c r="U179" s="150"/>
      <c r="V179" s="150"/>
      <c r="W179" s="150"/>
    </row>
    <row r="180" spans="1:23" ht="14.25">
      <c r="A180"/>
      <c r="B180" s="150"/>
      <c r="C180" s="150"/>
      <c r="D180" s="150"/>
      <c r="E180" s="150"/>
      <c r="F180" s="150"/>
      <c r="G180" s="150"/>
      <c r="H180" s="150"/>
      <c r="I180" s="150"/>
      <c r="J180" s="150"/>
      <c r="K180" s="150"/>
      <c r="L180" s="150"/>
      <c r="M180" s="150"/>
      <c r="N180" s="150"/>
      <c r="O180" s="150"/>
      <c r="P180" s="150"/>
      <c r="Q180" s="150"/>
      <c r="R180" s="150"/>
      <c r="S180" s="150"/>
      <c r="T180" s="150"/>
      <c r="U180" s="150"/>
      <c r="V180" s="150"/>
      <c r="W180" s="150"/>
    </row>
    <row r="181" spans="1:23" ht="14.25">
      <c r="A181"/>
      <c r="B181" s="150"/>
      <c r="C181" s="150"/>
      <c r="D181" s="150"/>
      <c r="E181" s="150"/>
      <c r="F181" s="150"/>
      <c r="G181" s="150"/>
      <c r="H181" s="150"/>
      <c r="I181" s="150"/>
      <c r="J181" s="150"/>
      <c r="K181" s="150"/>
      <c r="L181" s="150"/>
      <c r="M181" s="150"/>
      <c r="N181" s="150"/>
      <c r="O181" s="150"/>
      <c r="P181" s="150"/>
      <c r="Q181" s="150"/>
      <c r="R181" s="150"/>
      <c r="S181" s="150"/>
      <c r="T181" s="150"/>
      <c r="U181" s="150"/>
      <c r="V181" s="150"/>
      <c r="W181" s="150"/>
    </row>
    <row r="182" spans="1:23" ht="14.25">
      <c r="A182"/>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row>
    <row r="183" spans="1:23" ht="14.25">
      <c r="A183"/>
      <c r="B183" s="150"/>
      <c r="C183" s="150"/>
      <c r="D183" s="150"/>
      <c r="E183" s="150"/>
      <c r="F183" s="150"/>
      <c r="G183" s="150"/>
      <c r="H183" s="150"/>
      <c r="I183" s="150"/>
      <c r="J183" s="150"/>
      <c r="K183" s="150"/>
      <c r="L183" s="150"/>
      <c r="M183" s="150"/>
      <c r="N183" s="150"/>
      <c r="O183" s="150"/>
      <c r="P183" s="150"/>
      <c r="Q183" s="150"/>
      <c r="R183" s="150"/>
      <c r="S183" s="150"/>
      <c r="T183" s="150"/>
      <c r="U183" s="150"/>
      <c r="V183" s="150"/>
      <c r="W183" s="150"/>
    </row>
    <row r="184" spans="1:23" ht="14.25">
      <c r="A184"/>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row>
    <row r="185" spans="1:23" ht="14.25">
      <c r="A185"/>
      <c r="B185" s="150"/>
      <c r="C185" s="150"/>
      <c r="D185" s="150"/>
      <c r="E185" s="150"/>
      <c r="F185" s="150"/>
      <c r="G185" s="150"/>
      <c r="H185" s="150"/>
      <c r="I185" s="150"/>
      <c r="J185" s="150"/>
      <c r="K185" s="150"/>
      <c r="L185" s="150"/>
      <c r="M185" s="150"/>
      <c r="N185" s="150"/>
      <c r="O185" s="150"/>
      <c r="P185" s="150"/>
      <c r="Q185" s="150"/>
      <c r="R185" s="150"/>
      <c r="S185" s="150"/>
      <c r="T185" s="150"/>
      <c r="U185" s="150"/>
      <c r="V185" s="150"/>
      <c r="W185" s="150"/>
    </row>
    <row r="186" spans="1:23" ht="14.25">
      <c r="A186"/>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row>
    <row r="187" spans="1:23" ht="14.25">
      <c r="A187"/>
      <c r="B187" s="150"/>
      <c r="C187" s="150"/>
      <c r="D187" s="150"/>
      <c r="E187" s="150"/>
      <c r="F187" s="150"/>
      <c r="G187" s="150"/>
      <c r="H187" s="150"/>
      <c r="I187" s="150"/>
      <c r="J187" s="150"/>
      <c r="K187" s="150"/>
      <c r="L187" s="150"/>
      <c r="M187" s="150"/>
      <c r="N187" s="150"/>
      <c r="O187" s="150"/>
      <c r="P187" s="150"/>
      <c r="Q187" s="150"/>
      <c r="R187" s="150"/>
      <c r="S187" s="150"/>
      <c r="T187" s="150"/>
      <c r="U187" s="150"/>
      <c r="V187" s="150"/>
      <c r="W187" s="150"/>
    </row>
    <row r="188" spans="1:23" ht="14.25">
      <c r="A188"/>
      <c r="B188" s="150"/>
      <c r="C188" s="150"/>
      <c r="D188" s="150"/>
      <c r="E188" s="150"/>
      <c r="F188" s="150"/>
      <c r="G188" s="150"/>
      <c r="H188" s="150"/>
      <c r="I188" s="150"/>
      <c r="J188" s="150"/>
      <c r="K188" s="150"/>
      <c r="L188" s="150"/>
      <c r="M188" s="150"/>
      <c r="N188" s="150"/>
      <c r="O188" s="150"/>
      <c r="P188" s="150"/>
      <c r="Q188" s="150"/>
      <c r="R188" s="150"/>
      <c r="S188" s="150"/>
      <c r="T188" s="150"/>
      <c r="U188" s="150"/>
      <c r="V188" s="150"/>
      <c r="W188" s="150"/>
    </row>
    <row r="189" spans="1:23" ht="14.25">
      <c r="A189"/>
      <c r="B189" s="150"/>
      <c r="C189" s="150"/>
      <c r="D189" s="150"/>
      <c r="E189" s="150"/>
      <c r="F189" s="150"/>
      <c r="G189" s="150"/>
      <c r="H189" s="150"/>
      <c r="I189" s="150"/>
      <c r="J189" s="150"/>
      <c r="K189" s="150"/>
      <c r="L189" s="150"/>
      <c r="M189" s="150"/>
      <c r="N189" s="150"/>
      <c r="O189" s="150"/>
      <c r="P189" s="150"/>
      <c r="Q189" s="150"/>
      <c r="R189" s="150"/>
      <c r="S189" s="150"/>
      <c r="T189" s="150"/>
      <c r="U189" s="150"/>
      <c r="V189" s="150"/>
      <c r="W189" s="150"/>
    </row>
    <row r="190" spans="1:23" ht="14.25">
      <c r="A190"/>
      <c r="B190" s="150"/>
      <c r="C190" s="150"/>
      <c r="D190" s="150"/>
      <c r="E190" s="150"/>
      <c r="F190" s="150"/>
      <c r="G190" s="150"/>
      <c r="H190" s="150"/>
      <c r="I190" s="150"/>
      <c r="J190" s="150"/>
      <c r="K190" s="150"/>
      <c r="L190" s="150"/>
      <c r="M190" s="150"/>
      <c r="N190" s="150"/>
      <c r="O190" s="150"/>
      <c r="P190" s="150"/>
      <c r="Q190" s="150"/>
      <c r="R190" s="150"/>
      <c r="S190" s="150"/>
      <c r="T190" s="150"/>
      <c r="U190" s="150"/>
      <c r="V190" s="150"/>
      <c r="W190" s="150"/>
    </row>
    <row r="191" spans="1:23" ht="14.25">
      <c r="A191"/>
      <c r="B191" s="150"/>
      <c r="C191" s="150"/>
      <c r="D191" s="150"/>
      <c r="E191" s="150"/>
      <c r="F191" s="150"/>
      <c r="G191" s="150"/>
      <c r="H191" s="150"/>
      <c r="I191" s="150"/>
      <c r="J191" s="150"/>
      <c r="K191" s="150"/>
      <c r="L191" s="150"/>
      <c r="M191" s="150"/>
      <c r="N191" s="150"/>
      <c r="O191" s="150"/>
      <c r="P191" s="150"/>
      <c r="Q191" s="150"/>
      <c r="R191" s="150"/>
      <c r="S191" s="150"/>
      <c r="T191" s="150"/>
      <c r="U191" s="150"/>
      <c r="V191" s="150"/>
      <c r="W191" s="150"/>
    </row>
    <row r="192" spans="1:23" ht="14.25">
      <c r="A192"/>
      <c r="B192" s="150"/>
      <c r="C192" s="150"/>
      <c r="D192" s="150"/>
      <c r="E192" s="150"/>
      <c r="F192" s="150"/>
      <c r="G192" s="150"/>
      <c r="H192" s="150"/>
      <c r="I192" s="150"/>
      <c r="J192" s="150"/>
      <c r="K192" s="150"/>
      <c r="L192" s="150"/>
      <c r="M192" s="150"/>
      <c r="N192" s="150"/>
      <c r="O192" s="150"/>
      <c r="P192" s="150"/>
      <c r="Q192" s="150"/>
      <c r="R192" s="150"/>
      <c r="S192" s="150"/>
      <c r="T192" s="150"/>
      <c r="U192" s="150"/>
      <c r="V192" s="150"/>
      <c r="W192" s="150"/>
    </row>
    <row r="193" spans="1:23" ht="14.25">
      <c r="A193"/>
      <c r="B193" s="150"/>
      <c r="C193" s="150"/>
      <c r="D193" s="150"/>
      <c r="E193" s="150"/>
      <c r="F193" s="150"/>
      <c r="G193" s="150"/>
      <c r="H193" s="150"/>
      <c r="I193" s="150"/>
      <c r="J193" s="150"/>
      <c r="K193" s="150"/>
      <c r="L193" s="150"/>
      <c r="M193" s="150"/>
      <c r="N193" s="150"/>
      <c r="O193" s="150"/>
      <c r="P193" s="150"/>
      <c r="Q193" s="150"/>
      <c r="R193" s="150"/>
      <c r="S193" s="150"/>
      <c r="T193" s="150"/>
      <c r="U193" s="150"/>
      <c r="V193" s="150"/>
      <c r="W193" s="150"/>
    </row>
    <row r="194" spans="1:23" ht="14.25">
      <c r="A194"/>
      <c r="B194" s="150"/>
      <c r="C194" s="150"/>
      <c r="D194" s="150"/>
      <c r="E194" s="150"/>
      <c r="F194" s="150"/>
      <c r="G194" s="150"/>
      <c r="H194" s="150"/>
      <c r="I194" s="150"/>
      <c r="J194" s="150"/>
      <c r="K194" s="150"/>
      <c r="L194" s="150"/>
      <c r="M194" s="150"/>
      <c r="N194" s="150"/>
      <c r="O194" s="150"/>
      <c r="P194" s="150"/>
      <c r="Q194" s="150"/>
      <c r="R194" s="150"/>
      <c r="S194" s="150"/>
      <c r="T194" s="150"/>
      <c r="U194" s="150"/>
      <c r="V194" s="150"/>
      <c r="W194" s="150"/>
    </row>
    <row r="195" spans="1:23" ht="14.25">
      <c r="A195"/>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row>
    <row r="196" spans="1:23" ht="14.25">
      <c r="A196"/>
      <c r="B196" s="150"/>
      <c r="C196" s="150"/>
      <c r="D196" s="150"/>
      <c r="E196" s="150"/>
      <c r="F196" s="150"/>
      <c r="G196" s="150"/>
      <c r="H196" s="150"/>
      <c r="I196" s="150"/>
      <c r="J196" s="150"/>
      <c r="K196" s="150"/>
      <c r="L196" s="150"/>
      <c r="M196" s="150"/>
      <c r="N196" s="150"/>
      <c r="O196" s="150"/>
      <c r="P196" s="150"/>
      <c r="Q196" s="150"/>
      <c r="R196" s="150"/>
      <c r="S196" s="150"/>
      <c r="T196" s="150"/>
      <c r="U196" s="150"/>
      <c r="V196" s="150"/>
      <c r="W196" s="150"/>
    </row>
    <row r="197" spans="1:23" ht="14.25">
      <c r="A197"/>
      <c r="B197" s="150"/>
      <c r="C197" s="150"/>
      <c r="D197" s="150"/>
      <c r="E197" s="150"/>
      <c r="F197" s="150"/>
      <c r="G197" s="150"/>
      <c r="H197" s="150"/>
      <c r="I197" s="150"/>
      <c r="J197" s="150"/>
      <c r="K197" s="150"/>
      <c r="L197" s="150"/>
      <c r="M197" s="150"/>
      <c r="N197" s="150"/>
      <c r="O197" s="150"/>
      <c r="P197" s="150"/>
      <c r="Q197" s="150"/>
      <c r="R197" s="150"/>
      <c r="S197" s="150"/>
      <c r="T197" s="150"/>
      <c r="U197" s="150"/>
      <c r="V197" s="150"/>
      <c r="W197" s="150"/>
    </row>
    <row r="198" spans="1:23" ht="14.25">
      <c r="A198"/>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row>
    <row r="199" spans="1:23" ht="14.25">
      <c r="A199"/>
      <c r="B199" s="150"/>
      <c r="C199" s="150"/>
      <c r="D199" s="150"/>
      <c r="E199" s="150"/>
      <c r="F199" s="150"/>
      <c r="G199" s="150"/>
      <c r="H199" s="150"/>
      <c r="I199" s="150"/>
      <c r="J199" s="150"/>
      <c r="K199" s="150"/>
      <c r="L199" s="150"/>
      <c r="M199" s="150"/>
      <c r="N199" s="150"/>
      <c r="O199" s="150"/>
      <c r="P199" s="150"/>
      <c r="Q199" s="150"/>
      <c r="R199" s="150"/>
      <c r="S199" s="150"/>
      <c r="T199" s="150"/>
      <c r="U199" s="150"/>
      <c r="V199" s="150"/>
      <c r="W199" s="150"/>
    </row>
    <row r="200" spans="1:23" ht="14.25">
      <c r="A200"/>
      <c r="B200" s="150"/>
      <c r="C200" s="150"/>
      <c r="D200" s="150"/>
      <c r="E200" s="150"/>
      <c r="F200" s="150"/>
      <c r="G200" s="150"/>
      <c r="H200" s="150"/>
      <c r="I200" s="150"/>
      <c r="J200" s="150"/>
      <c r="K200" s="150"/>
      <c r="L200" s="150"/>
      <c r="M200" s="150"/>
      <c r="N200" s="150"/>
      <c r="O200" s="150"/>
      <c r="P200" s="150"/>
      <c r="Q200" s="150"/>
      <c r="R200" s="150"/>
      <c r="S200" s="150"/>
      <c r="T200" s="150"/>
      <c r="U200" s="150"/>
      <c r="V200" s="150"/>
      <c r="W200" s="150"/>
    </row>
    <row r="201" spans="1:23" ht="14.25">
      <c r="A201"/>
      <c r="B201" s="150"/>
      <c r="C201" s="150"/>
      <c r="D201" s="150"/>
      <c r="E201" s="150"/>
      <c r="F201" s="150"/>
      <c r="G201" s="150"/>
      <c r="H201" s="150"/>
      <c r="I201" s="150"/>
      <c r="J201" s="150"/>
      <c r="K201" s="150"/>
      <c r="L201" s="150"/>
      <c r="M201" s="150"/>
      <c r="N201" s="150"/>
      <c r="O201" s="150"/>
      <c r="P201" s="150"/>
      <c r="Q201" s="150"/>
      <c r="R201" s="150"/>
      <c r="S201" s="150"/>
      <c r="T201" s="150"/>
      <c r="U201" s="150"/>
      <c r="V201" s="150"/>
      <c r="W201" s="150"/>
    </row>
    <row r="202" spans="1:23" ht="14.25">
      <c r="A202"/>
      <c r="B202" s="150"/>
      <c r="C202" s="150"/>
      <c r="D202" s="150"/>
      <c r="E202" s="150"/>
      <c r="F202" s="150"/>
      <c r="G202" s="150"/>
      <c r="H202" s="150"/>
      <c r="I202" s="150"/>
      <c r="J202" s="150"/>
      <c r="K202" s="150"/>
      <c r="L202" s="150"/>
      <c r="M202" s="150"/>
      <c r="N202" s="150"/>
      <c r="O202" s="150"/>
      <c r="P202" s="150"/>
      <c r="Q202" s="150"/>
      <c r="R202" s="150"/>
      <c r="S202" s="150"/>
      <c r="T202" s="150"/>
      <c r="U202" s="150"/>
      <c r="V202" s="150"/>
      <c r="W202" s="150"/>
    </row>
    <row r="203" spans="1:23" ht="14.25">
      <c r="A203"/>
      <c r="B203" s="150"/>
      <c r="C203" s="150"/>
      <c r="D203" s="150"/>
      <c r="E203" s="150"/>
      <c r="F203" s="150"/>
      <c r="G203" s="150"/>
      <c r="H203" s="150"/>
      <c r="I203" s="150"/>
      <c r="J203" s="150"/>
      <c r="K203" s="150"/>
      <c r="L203" s="150"/>
      <c r="M203" s="150"/>
      <c r="N203" s="150"/>
      <c r="O203" s="150"/>
      <c r="P203" s="150"/>
      <c r="Q203" s="150"/>
      <c r="R203" s="150"/>
      <c r="S203" s="150"/>
      <c r="T203" s="150"/>
      <c r="U203" s="150"/>
      <c r="V203" s="150"/>
      <c r="W203" s="150"/>
    </row>
    <row r="204" spans="1:23" ht="14.25">
      <c r="A204"/>
      <c r="B204" s="150"/>
      <c r="C204" s="150"/>
      <c r="D204" s="150"/>
      <c r="E204" s="150"/>
      <c r="F204" s="150"/>
      <c r="G204" s="150"/>
      <c r="H204" s="150"/>
      <c r="I204" s="150"/>
      <c r="J204" s="150"/>
      <c r="K204" s="150"/>
      <c r="L204" s="150"/>
      <c r="M204" s="150"/>
      <c r="N204" s="150"/>
      <c r="O204" s="150"/>
      <c r="P204" s="150"/>
      <c r="Q204" s="150"/>
      <c r="R204" s="150"/>
      <c r="S204" s="150"/>
      <c r="T204" s="150"/>
      <c r="U204" s="150"/>
      <c r="V204" s="150"/>
      <c r="W204" s="150"/>
    </row>
    <row r="205" spans="1:23" ht="14.25">
      <c r="A205"/>
      <c r="B205" s="150"/>
      <c r="C205" s="150"/>
      <c r="D205" s="150"/>
      <c r="E205" s="150"/>
      <c r="F205" s="150"/>
      <c r="G205" s="150"/>
      <c r="H205" s="150"/>
      <c r="I205" s="150"/>
      <c r="J205" s="150"/>
      <c r="K205" s="150"/>
      <c r="L205" s="150"/>
      <c r="M205" s="150"/>
      <c r="N205" s="150"/>
      <c r="O205" s="150"/>
      <c r="P205" s="150"/>
      <c r="Q205" s="150"/>
      <c r="R205" s="150"/>
      <c r="S205" s="150"/>
      <c r="T205" s="150"/>
      <c r="U205" s="150"/>
      <c r="V205" s="150"/>
      <c r="W205" s="150"/>
    </row>
    <row r="206" spans="1:23" ht="14.25">
      <c r="A206"/>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row>
    <row r="207" spans="1:23" ht="14.25">
      <c r="A207"/>
      <c r="B207" s="150"/>
      <c r="C207" s="150"/>
      <c r="D207" s="150"/>
      <c r="E207" s="150"/>
      <c r="F207" s="150"/>
      <c r="G207" s="150"/>
      <c r="H207" s="150"/>
      <c r="I207" s="150"/>
      <c r="J207" s="150"/>
      <c r="K207" s="150"/>
      <c r="L207" s="150"/>
      <c r="M207" s="150"/>
      <c r="N207" s="150"/>
      <c r="O207" s="150"/>
      <c r="P207" s="150"/>
      <c r="Q207" s="150"/>
      <c r="R207" s="150"/>
      <c r="S207" s="150"/>
      <c r="T207" s="150"/>
      <c r="U207" s="150"/>
      <c r="V207" s="150"/>
      <c r="W207" s="150"/>
    </row>
    <row r="208" spans="1:23" ht="14.25">
      <c r="A208"/>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row>
    <row r="209" spans="1:23" ht="14.25">
      <c r="A209"/>
      <c r="B209" s="150"/>
      <c r="C209" s="150"/>
      <c r="D209" s="150"/>
      <c r="E209" s="150"/>
      <c r="F209" s="150"/>
      <c r="G209" s="150"/>
      <c r="H209" s="150"/>
      <c r="I209" s="150"/>
      <c r="J209" s="150"/>
      <c r="K209" s="150"/>
      <c r="L209" s="150"/>
      <c r="M209" s="150"/>
      <c r="N209" s="150"/>
      <c r="O209" s="150"/>
      <c r="P209" s="150"/>
      <c r="Q209" s="150"/>
      <c r="R209" s="150"/>
      <c r="S209" s="150"/>
      <c r="T209" s="150"/>
      <c r="U209" s="150"/>
      <c r="V209" s="150"/>
      <c r="W209" s="150"/>
    </row>
    <row r="210" spans="1:23" ht="14.25">
      <c r="A210"/>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row>
    <row r="211" spans="1:23" ht="14.25">
      <c r="A211"/>
      <c r="B211" s="150"/>
      <c r="C211" s="150"/>
      <c r="D211" s="150"/>
      <c r="E211" s="150"/>
      <c r="F211" s="150"/>
      <c r="G211" s="150"/>
      <c r="H211" s="150"/>
      <c r="I211" s="150"/>
      <c r="J211" s="150"/>
      <c r="K211" s="150"/>
      <c r="L211" s="150"/>
      <c r="M211" s="150"/>
      <c r="N211" s="150"/>
      <c r="O211" s="150"/>
      <c r="P211" s="150"/>
      <c r="Q211" s="150"/>
      <c r="R211" s="150"/>
      <c r="S211" s="150"/>
      <c r="T211" s="150"/>
      <c r="U211" s="150"/>
      <c r="V211" s="150"/>
      <c r="W211" s="150"/>
    </row>
    <row r="212" spans="1:23" ht="14.25">
      <c r="A212"/>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row>
    <row r="213" spans="1:23" ht="14.25">
      <c r="A213"/>
      <c r="B213" s="150"/>
      <c r="C213" s="150"/>
      <c r="D213" s="150"/>
      <c r="E213" s="150"/>
      <c r="F213" s="150"/>
      <c r="G213" s="150"/>
      <c r="H213" s="150"/>
      <c r="I213" s="150"/>
      <c r="J213" s="150"/>
      <c r="K213" s="150"/>
      <c r="L213" s="150"/>
      <c r="M213" s="150"/>
      <c r="N213" s="150"/>
      <c r="O213" s="150"/>
      <c r="P213" s="150"/>
      <c r="Q213" s="150"/>
      <c r="R213" s="150"/>
      <c r="S213" s="150"/>
      <c r="T213" s="150"/>
      <c r="U213" s="150"/>
      <c r="V213" s="150"/>
      <c r="W213" s="150"/>
    </row>
    <row r="214" spans="1:23" ht="14.25">
      <c r="A214"/>
      <c r="B214" s="150"/>
      <c r="C214" s="150"/>
      <c r="D214" s="150"/>
      <c r="E214" s="150"/>
      <c r="F214" s="150"/>
      <c r="G214" s="150"/>
      <c r="H214" s="150"/>
      <c r="I214" s="150"/>
      <c r="J214" s="150"/>
      <c r="K214" s="150"/>
      <c r="L214" s="150"/>
      <c r="M214" s="150"/>
      <c r="N214" s="150"/>
      <c r="O214" s="150"/>
      <c r="P214" s="150"/>
      <c r="Q214" s="150"/>
      <c r="R214" s="150"/>
      <c r="S214" s="150"/>
      <c r="T214" s="150"/>
      <c r="U214" s="150"/>
      <c r="V214" s="150"/>
      <c r="W214" s="150"/>
    </row>
    <row r="215" spans="1:23" ht="14.25">
      <c r="A215"/>
      <c r="B215" s="150"/>
      <c r="C215" s="150"/>
      <c r="D215" s="150"/>
      <c r="E215" s="150"/>
      <c r="F215" s="150"/>
      <c r="G215" s="150"/>
      <c r="H215" s="150"/>
      <c r="I215" s="150"/>
      <c r="J215" s="150"/>
      <c r="K215" s="150"/>
      <c r="L215" s="150"/>
      <c r="M215" s="150"/>
      <c r="N215" s="150"/>
      <c r="O215" s="150"/>
      <c r="P215" s="150"/>
      <c r="Q215" s="150"/>
      <c r="R215" s="150"/>
      <c r="S215" s="150"/>
      <c r="T215" s="150"/>
      <c r="U215" s="150"/>
      <c r="V215" s="150"/>
      <c r="W215" s="150"/>
    </row>
    <row r="216" spans="1:23" ht="14.25">
      <c r="A216"/>
      <c r="B216" s="150"/>
      <c r="C216" s="150"/>
      <c r="D216" s="150"/>
      <c r="E216" s="150"/>
      <c r="F216" s="150"/>
      <c r="G216" s="150"/>
      <c r="H216" s="150"/>
      <c r="I216" s="150"/>
      <c r="J216" s="150"/>
      <c r="K216" s="150"/>
      <c r="L216" s="150"/>
      <c r="M216" s="150"/>
      <c r="N216" s="150"/>
      <c r="O216" s="150"/>
      <c r="P216" s="150"/>
      <c r="Q216" s="150"/>
      <c r="R216" s="150"/>
      <c r="S216" s="150"/>
      <c r="T216" s="150"/>
      <c r="U216" s="150"/>
      <c r="V216" s="150"/>
      <c r="W216" s="150"/>
    </row>
    <row r="217" spans="1:23" ht="14.25">
      <c r="A217"/>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row>
    <row r="218" spans="1:23" ht="14.25">
      <c r="A218"/>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row>
    <row r="219" spans="1:23" ht="14.25">
      <c r="A219"/>
      <c r="B219" s="150"/>
      <c r="C219" s="150"/>
      <c r="D219" s="150"/>
      <c r="E219" s="150"/>
      <c r="F219" s="150"/>
      <c r="G219" s="150"/>
      <c r="H219" s="150"/>
      <c r="I219" s="150"/>
      <c r="J219" s="150"/>
      <c r="K219" s="150"/>
      <c r="L219" s="150"/>
      <c r="M219" s="150"/>
      <c r="N219" s="150"/>
      <c r="O219" s="150"/>
      <c r="P219" s="150"/>
      <c r="Q219" s="150"/>
      <c r="R219" s="150"/>
      <c r="S219" s="150"/>
      <c r="T219" s="150"/>
      <c r="U219" s="150"/>
      <c r="V219" s="150"/>
      <c r="W219" s="150"/>
    </row>
    <row r="220" spans="1:23" ht="14.25">
      <c r="A220"/>
      <c r="B220" s="150"/>
      <c r="C220" s="150"/>
      <c r="D220" s="150"/>
      <c r="E220" s="150"/>
      <c r="F220" s="150"/>
      <c r="G220" s="150"/>
      <c r="H220" s="150"/>
      <c r="I220" s="150"/>
      <c r="J220" s="150"/>
      <c r="K220" s="150"/>
      <c r="L220" s="150"/>
      <c r="M220" s="150"/>
      <c r="N220" s="150"/>
      <c r="O220" s="150"/>
      <c r="P220" s="150"/>
      <c r="Q220" s="150"/>
      <c r="R220" s="150"/>
      <c r="S220" s="150"/>
      <c r="T220" s="150"/>
      <c r="U220" s="150"/>
      <c r="V220" s="150"/>
      <c r="W220" s="150"/>
    </row>
    <row r="221" spans="1:23" ht="14.25">
      <c r="A221"/>
      <c r="B221" s="150"/>
      <c r="C221" s="150"/>
      <c r="D221" s="150"/>
      <c r="E221" s="150"/>
      <c r="F221" s="150"/>
      <c r="G221" s="150"/>
      <c r="H221" s="150"/>
      <c r="I221" s="150"/>
      <c r="J221" s="150"/>
      <c r="K221" s="150"/>
      <c r="L221" s="150"/>
      <c r="M221" s="150"/>
      <c r="N221" s="150"/>
      <c r="O221" s="150"/>
      <c r="P221" s="150"/>
      <c r="Q221" s="150"/>
      <c r="R221" s="150"/>
      <c r="S221" s="150"/>
      <c r="T221" s="150"/>
      <c r="U221" s="150"/>
      <c r="V221" s="150"/>
      <c r="W221" s="150"/>
    </row>
    <row r="222" spans="1:23" ht="14.25">
      <c r="A222"/>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row>
    <row r="223" spans="1:23" ht="14.25">
      <c r="A223"/>
      <c r="B223" s="150"/>
      <c r="C223" s="150"/>
      <c r="D223" s="150"/>
      <c r="E223" s="150"/>
      <c r="F223" s="150"/>
      <c r="G223" s="150"/>
      <c r="H223" s="150"/>
      <c r="I223" s="150"/>
      <c r="J223" s="150"/>
      <c r="K223" s="150"/>
      <c r="L223" s="150"/>
      <c r="M223" s="150"/>
      <c r="N223" s="150"/>
      <c r="O223" s="150"/>
      <c r="P223" s="150"/>
      <c r="Q223" s="150"/>
      <c r="R223" s="150"/>
      <c r="S223" s="150"/>
      <c r="T223" s="150"/>
      <c r="U223" s="150"/>
      <c r="V223" s="150"/>
      <c r="W223" s="150"/>
    </row>
    <row r="224" spans="1:23" ht="14.25">
      <c r="A224"/>
      <c r="B224" s="150"/>
      <c r="C224" s="150"/>
      <c r="D224" s="150"/>
      <c r="E224" s="150"/>
      <c r="F224" s="150"/>
      <c r="G224" s="150"/>
      <c r="H224" s="150"/>
      <c r="I224" s="150"/>
      <c r="J224" s="150"/>
      <c r="K224" s="150"/>
      <c r="L224" s="150"/>
      <c r="M224" s="150"/>
      <c r="N224" s="150"/>
      <c r="O224" s="150"/>
      <c r="P224" s="150"/>
      <c r="Q224" s="150"/>
      <c r="R224" s="150"/>
      <c r="S224" s="150"/>
      <c r="T224" s="150"/>
      <c r="U224" s="150"/>
      <c r="V224" s="150"/>
      <c r="W224" s="150"/>
    </row>
    <row r="225" spans="1:23" ht="14.25">
      <c r="A225"/>
      <c r="B225" s="150"/>
      <c r="C225" s="150"/>
      <c r="D225" s="150"/>
      <c r="E225" s="150"/>
      <c r="F225" s="150"/>
      <c r="G225" s="150"/>
      <c r="H225" s="150"/>
      <c r="I225" s="150"/>
      <c r="J225" s="150"/>
      <c r="K225" s="150"/>
      <c r="L225" s="150"/>
      <c r="M225" s="150"/>
      <c r="N225" s="150"/>
      <c r="O225" s="150"/>
      <c r="P225" s="150"/>
      <c r="Q225" s="150"/>
      <c r="R225" s="150"/>
      <c r="S225" s="150"/>
      <c r="T225" s="150"/>
      <c r="U225" s="150"/>
      <c r="V225" s="150"/>
      <c r="W225" s="150"/>
    </row>
    <row r="226" spans="1:23" ht="14.25">
      <c r="A226"/>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row>
    <row r="227" spans="1:23" ht="14.25">
      <c r="A227"/>
      <c r="B227" s="150"/>
      <c r="C227" s="150"/>
      <c r="D227" s="150"/>
      <c r="E227" s="150"/>
      <c r="F227" s="150"/>
      <c r="G227" s="150"/>
      <c r="H227" s="150"/>
      <c r="I227" s="150"/>
      <c r="J227" s="150"/>
      <c r="K227" s="150"/>
      <c r="L227" s="150"/>
      <c r="M227" s="150"/>
      <c r="N227" s="150"/>
      <c r="O227" s="150"/>
      <c r="P227" s="150"/>
      <c r="Q227" s="150"/>
      <c r="R227" s="150"/>
      <c r="S227" s="150"/>
      <c r="T227" s="150"/>
      <c r="U227" s="150"/>
      <c r="V227" s="150"/>
      <c r="W227" s="150"/>
    </row>
    <row r="228" spans="1:23" ht="14.25">
      <c r="A228"/>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row>
    <row r="229" spans="1:23" ht="14.25">
      <c r="A229"/>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row>
    <row r="230" spans="1:23" ht="14.25">
      <c r="A230"/>
      <c r="B230" s="150"/>
      <c r="C230" s="150"/>
      <c r="D230" s="150"/>
      <c r="E230" s="150"/>
      <c r="F230" s="150"/>
      <c r="G230" s="150"/>
      <c r="H230" s="150"/>
      <c r="I230" s="150"/>
      <c r="J230" s="150"/>
      <c r="K230" s="150"/>
      <c r="L230" s="150"/>
      <c r="M230" s="150"/>
      <c r="N230" s="150"/>
      <c r="O230" s="150"/>
      <c r="P230" s="150"/>
      <c r="Q230" s="150"/>
      <c r="R230" s="150"/>
      <c r="S230" s="150"/>
      <c r="T230" s="150"/>
      <c r="U230" s="150"/>
      <c r="V230" s="150"/>
      <c r="W230" s="150"/>
    </row>
    <row r="231" spans="1:23" ht="14.25">
      <c r="A231"/>
      <c r="B231" s="150"/>
      <c r="C231" s="150"/>
      <c r="D231" s="150"/>
      <c r="E231" s="150"/>
      <c r="F231" s="150"/>
      <c r="G231" s="150"/>
      <c r="H231" s="150"/>
      <c r="I231" s="150"/>
      <c r="J231" s="150"/>
      <c r="K231" s="150"/>
      <c r="L231" s="150"/>
      <c r="M231" s="150"/>
      <c r="N231" s="150"/>
      <c r="O231" s="150"/>
      <c r="P231" s="150"/>
      <c r="Q231" s="150"/>
      <c r="R231" s="150"/>
      <c r="S231" s="150"/>
      <c r="T231" s="150"/>
      <c r="U231" s="150"/>
      <c r="V231" s="150"/>
      <c r="W231" s="150"/>
    </row>
    <row r="232" spans="1:23" ht="14.25">
      <c r="A232"/>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row>
    <row r="233" spans="1:23" ht="14.25">
      <c r="A233"/>
      <c r="B233" s="150"/>
      <c r="C233" s="150"/>
      <c r="D233" s="150"/>
      <c r="E233" s="150"/>
      <c r="F233" s="150"/>
      <c r="G233" s="150"/>
      <c r="H233" s="150"/>
      <c r="I233" s="150"/>
      <c r="J233" s="150"/>
      <c r="K233" s="150"/>
      <c r="L233" s="150"/>
      <c r="M233" s="150"/>
      <c r="N233" s="150"/>
      <c r="O233" s="150"/>
      <c r="P233" s="150"/>
      <c r="Q233" s="150"/>
      <c r="R233" s="150"/>
      <c r="S233" s="150"/>
      <c r="T233" s="150"/>
      <c r="U233" s="150"/>
      <c r="V233" s="150"/>
      <c r="W233" s="150"/>
    </row>
    <row r="234" spans="1:23" ht="14.25">
      <c r="A234"/>
      <c r="B234" s="150"/>
      <c r="C234" s="150"/>
      <c r="D234" s="150"/>
      <c r="E234" s="150"/>
      <c r="F234" s="150"/>
      <c r="G234" s="150"/>
      <c r="H234" s="150"/>
      <c r="I234" s="150"/>
      <c r="J234" s="150"/>
      <c r="K234" s="150"/>
      <c r="L234" s="150"/>
      <c r="M234" s="150"/>
      <c r="N234" s="150"/>
      <c r="O234" s="150"/>
      <c r="P234" s="150"/>
      <c r="Q234" s="150"/>
      <c r="R234" s="150"/>
      <c r="S234" s="150"/>
      <c r="T234" s="150"/>
      <c r="U234" s="150"/>
      <c r="V234" s="150"/>
      <c r="W234" s="150"/>
    </row>
    <row r="235" spans="1:23" ht="14.25">
      <c r="A235"/>
      <c r="B235" s="150"/>
      <c r="C235" s="150"/>
      <c r="D235" s="150"/>
      <c r="E235" s="150"/>
      <c r="F235" s="150"/>
      <c r="G235" s="150"/>
      <c r="H235" s="150"/>
      <c r="I235" s="150"/>
      <c r="J235" s="150"/>
      <c r="K235" s="150"/>
      <c r="L235" s="150"/>
      <c r="M235" s="150"/>
      <c r="N235" s="150"/>
      <c r="O235" s="150"/>
      <c r="P235" s="150"/>
      <c r="Q235" s="150"/>
      <c r="R235" s="150"/>
      <c r="S235" s="150"/>
      <c r="T235" s="150"/>
      <c r="U235" s="150"/>
      <c r="V235" s="150"/>
      <c r="W235" s="150"/>
    </row>
    <row r="236" spans="1:23" ht="14.25">
      <c r="A236"/>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row>
    <row r="237" spans="1:23" ht="14.25">
      <c r="A237"/>
      <c r="B237" s="150"/>
      <c r="C237" s="150"/>
      <c r="D237" s="150"/>
      <c r="E237" s="150"/>
      <c r="F237" s="150"/>
      <c r="G237" s="150"/>
      <c r="H237" s="150"/>
      <c r="I237" s="150"/>
      <c r="J237" s="150"/>
      <c r="K237" s="150"/>
      <c r="L237" s="150"/>
      <c r="M237" s="150"/>
      <c r="N237" s="150"/>
      <c r="O237" s="150"/>
      <c r="P237" s="150"/>
      <c r="Q237" s="150"/>
      <c r="R237" s="150"/>
      <c r="S237" s="150"/>
      <c r="T237" s="150"/>
      <c r="U237" s="150"/>
      <c r="V237" s="150"/>
      <c r="W237" s="150"/>
    </row>
    <row r="238" spans="1:23" ht="14.25">
      <c r="A238"/>
      <c r="B238" s="150"/>
      <c r="C238" s="150"/>
      <c r="D238" s="150"/>
      <c r="E238" s="150"/>
      <c r="F238" s="150"/>
      <c r="G238" s="150"/>
      <c r="H238" s="150"/>
      <c r="I238" s="150"/>
      <c r="J238" s="150"/>
      <c r="K238" s="150"/>
      <c r="L238" s="150"/>
      <c r="M238" s="150"/>
      <c r="N238" s="150"/>
      <c r="O238" s="150"/>
      <c r="P238" s="150"/>
      <c r="Q238" s="150"/>
      <c r="R238" s="150"/>
      <c r="S238" s="150"/>
      <c r="T238" s="150"/>
      <c r="U238" s="150"/>
      <c r="V238" s="150"/>
      <c r="W238" s="150"/>
    </row>
    <row r="239" spans="1:23" ht="14.25">
      <c r="A239"/>
      <c r="B239" s="150"/>
      <c r="C239" s="150"/>
      <c r="D239" s="150"/>
      <c r="E239" s="150"/>
      <c r="F239" s="150"/>
      <c r="G239" s="150"/>
      <c r="H239" s="150"/>
      <c r="I239" s="150"/>
      <c r="J239" s="150"/>
      <c r="K239" s="150"/>
      <c r="L239" s="150"/>
      <c r="M239" s="150"/>
      <c r="N239" s="150"/>
      <c r="O239" s="150"/>
      <c r="P239" s="150"/>
      <c r="Q239" s="150"/>
      <c r="R239" s="150"/>
      <c r="S239" s="150"/>
      <c r="T239" s="150"/>
      <c r="U239" s="150"/>
      <c r="V239" s="150"/>
      <c r="W239" s="150"/>
    </row>
    <row r="240" spans="1:23" ht="14.25">
      <c r="A240"/>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row>
    <row r="241" spans="1:22" ht="14.25">
      <c r="A241"/>
      <c r="B241" s="150"/>
      <c r="C241" s="150"/>
      <c r="D241" s="150"/>
      <c r="E241" s="150"/>
      <c r="F241" s="150"/>
      <c r="G241" s="150"/>
      <c r="H241" s="150"/>
      <c r="I241" s="150"/>
      <c r="J241" s="150"/>
      <c r="K241" s="150"/>
      <c r="L241" s="150"/>
      <c r="M241" s="150"/>
      <c r="N241" s="150"/>
      <c r="O241" s="150"/>
      <c r="P241" s="150"/>
      <c r="Q241" s="150"/>
      <c r="R241" s="150"/>
      <c r="S241" s="150"/>
      <c r="T241" s="150"/>
      <c r="U241" s="150"/>
      <c r="V241" s="150"/>
    </row>
    <row r="242" spans="1:22" ht="14.25">
      <c r="A242"/>
      <c r="B242" s="150"/>
      <c r="C242" s="150"/>
      <c r="D242" s="150"/>
      <c r="E242" s="150"/>
      <c r="F242" s="150"/>
      <c r="G242" s="150"/>
      <c r="H242" s="150"/>
      <c r="I242" s="150"/>
      <c r="J242" s="150"/>
      <c r="K242" s="150"/>
      <c r="L242" s="150"/>
      <c r="M242" s="150"/>
      <c r="N242" s="150"/>
      <c r="O242" s="150"/>
      <c r="P242" s="150"/>
      <c r="Q242" s="150"/>
      <c r="R242" s="150"/>
      <c r="S242" s="150"/>
      <c r="T242" s="150"/>
      <c r="U242" s="150"/>
      <c r="V242" s="150"/>
    </row>
    <row r="243" spans="1:22" ht="14.25">
      <c r="A243"/>
      <c r="B243" s="150"/>
      <c r="C243" s="150"/>
      <c r="D243" s="150"/>
      <c r="E243" s="150"/>
      <c r="F243" s="150"/>
      <c r="G243" s="150"/>
      <c r="H243" s="150"/>
      <c r="I243" s="150"/>
      <c r="J243" s="150"/>
      <c r="K243" s="150"/>
      <c r="L243" s="150"/>
      <c r="M243" s="150"/>
      <c r="N243" s="150"/>
      <c r="O243" s="150"/>
      <c r="P243" s="150"/>
      <c r="Q243" s="150"/>
      <c r="R243" s="150"/>
      <c r="S243" s="150"/>
      <c r="T243" s="150"/>
      <c r="U243" s="150"/>
      <c r="V243" s="150"/>
    </row>
    <row r="244" spans="1:22" ht="14.25">
      <c r="A244"/>
      <c r="B244" s="150"/>
      <c r="C244" s="150"/>
      <c r="D244" s="150"/>
      <c r="E244" s="150"/>
      <c r="F244" s="150"/>
      <c r="G244" s="150"/>
      <c r="H244" s="150"/>
      <c r="I244" s="150"/>
      <c r="J244" s="150"/>
      <c r="K244" s="150"/>
      <c r="L244" s="150"/>
      <c r="M244" s="150"/>
      <c r="N244" s="150"/>
      <c r="O244" s="150"/>
      <c r="P244" s="150"/>
      <c r="Q244" s="150"/>
      <c r="R244" s="150"/>
      <c r="S244" s="150"/>
      <c r="T244" s="150"/>
      <c r="U244" s="150"/>
      <c r="V244" s="150"/>
    </row>
    <row r="245" spans="1:22" ht="14.25">
      <c r="A245"/>
      <c r="B245" s="150"/>
      <c r="C245" s="150"/>
      <c r="D245" s="150"/>
      <c r="E245" s="150"/>
      <c r="F245" s="150"/>
      <c r="G245" s="150"/>
      <c r="H245" s="150"/>
      <c r="I245" s="150"/>
      <c r="J245" s="150"/>
      <c r="K245" s="150"/>
      <c r="L245" s="150"/>
      <c r="M245" s="150"/>
      <c r="N245" s="150"/>
      <c r="O245" s="150"/>
      <c r="P245" s="150"/>
      <c r="Q245" s="150"/>
      <c r="R245" s="150"/>
      <c r="S245" s="150"/>
      <c r="T245" s="150"/>
      <c r="U245" s="150"/>
      <c r="V245" s="150"/>
    </row>
    <row r="246" spans="1:22" ht="14.25">
      <c r="A246"/>
      <c r="B246" s="150"/>
      <c r="C246" s="150"/>
      <c r="D246" s="150"/>
      <c r="E246" s="150"/>
      <c r="F246" s="150"/>
      <c r="G246" s="150"/>
      <c r="H246" s="150"/>
      <c r="I246" s="150"/>
      <c r="J246" s="150"/>
      <c r="K246" s="150"/>
      <c r="L246" s="150"/>
      <c r="M246" s="150"/>
      <c r="N246" s="150"/>
      <c r="O246" s="150"/>
      <c r="P246" s="150"/>
      <c r="Q246" s="150"/>
      <c r="R246" s="150"/>
      <c r="S246" s="150"/>
      <c r="T246" s="150"/>
      <c r="U246" s="150"/>
      <c r="V246" s="150"/>
    </row>
    <row r="247" spans="1:22" ht="14.25">
      <c r="A247"/>
      <c r="B247" s="150"/>
      <c r="C247" s="150"/>
      <c r="D247" s="150"/>
      <c r="E247" s="150"/>
      <c r="F247" s="150"/>
      <c r="G247" s="150"/>
      <c r="H247" s="150"/>
      <c r="I247" s="150"/>
      <c r="J247" s="150"/>
      <c r="K247" s="150"/>
      <c r="L247" s="150"/>
      <c r="M247" s="150"/>
      <c r="N247" s="150"/>
      <c r="O247" s="150"/>
      <c r="P247" s="150"/>
      <c r="Q247" s="150"/>
      <c r="R247" s="150"/>
      <c r="S247" s="150"/>
      <c r="T247" s="150"/>
      <c r="U247" s="150"/>
      <c r="V247" s="150"/>
    </row>
    <row r="248" spans="1:22" ht="14.25">
      <c r="A248"/>
      <c r="B248" s="150"/>
      <c r="C248" s="150"/>
      <c r="D248" s="150"/>
      <c r="E248" s="150"/>
      <c r="F248" s="150"/>
      <c r="G248" s="150"/>
      <c r="H248" s="150"/>
      <c r="I248" s="150"/>
      <c r="J248" s="150"/>
      <c r="K248" s="150"/>
      <c r="L248" s="150"/>
      <c r="M248" s="150"/>
      <c r="N248" s="150"/>
      <c r="O248" s="150"/>
      <c r="P248" s="150"/>
      <c r="Q248" s="150"/>
      <c r="R248" s="150"/>
      <c r="S248" s="150"/>
      <c r="T248" s="150"/>
      <c r="U248" s="150"/>
      <c r="V248" s="150"/>
    </row>
    <row r="249" spans="1:22" ht="14.25">
      <c r="A249"/>
      <c r="B249" s="150"/>
      <c r="C249" s="150"/>
      <c r="D249" s="150"/>
      <c r="E249" s="150"/>
      <c r="F249" s="150"/>
      <c r="G249" s="150"/>
      <c r="H249" s="150"/>
      <c r="I249" s="150"/>
      <c r="J249" s="150"/>
      <c r="K249" s="150"/>
      <c r="L249" s="150"/>
      <c r="M249" s="150"/>
      <c r="N249" s="150"/>
      <c r="O249" s="150"/>
      <c r="P249" s="150"/>
      <c r="Q249" s="150"/>
      <c r="R249" s="150"/>
      <c r="S249" s="150"/>
      <c r="T249" s="150"/>
      <c r="U249" s="150"/>
      <c r="V249" s="150"/>
    </row>
    <row r="250" spans="1:22" ht="14.25">
      <c r="A250"/>
      <c r="B250" s="150"/>
      <c r="C250" s="150"/>
      <c r="D250" s="150"/>
      <c r="E250" s="150"/>
      <c r="F250" s="150"/>
      <c r="G250" s="150"/>
      <c r="H250" s="150"/>
      <c r="I250" s="150"/>
      <c r="J250" s="150"/>
      <c r="K250" s="150"/>
      <c r="L250" s="150"/>
      <c r="M250" s="150"/>
      <c r="N250" s="150"/>
      <c r="O250" s="150"/>
      <c r="P250" s="150"/>
      <c r="Q250" s="150"/>
      <c r="R250" s="150"/>
      <c r="S250" s="150"/>
      <c r="T250" s="150"/>
      <c r="U250" s="150"/>
      <c r="V250" s="150"/>
    </row>
    <row r="251" spans="1:22" ht="14.25">
      <c r="A251"/>
      <c r="B251" s="150"/>
      <c r="C251" s="150"/>
      <c r="D251" s="150"/>
      <c r="E251" s="150"/>
      <c r="F251" s="150"/>
      <c r="G251" s="150"/>
      <c r="H251" s="150"/>
      <c r="I251" s="150"/>
      <c r="J251" s="150"/>
      <c r="K251" s="150"/>
      <c r="L251" s="150"/>
      <c r="M251" s="150"/>
      <c r="N251" s="150"/>
      <c r="O251" s="150"/>
      <c r="P251" s="150"/>
      <c r="Q251" s="150"/>
      <c r="R251" s="150"/>
      <c r="S251" s="150"/>
      <c r="T251" s="150"/>
      <c r="U251" s="150"/>
      <c r="V251" s="150"/>
    </row>
    <row r="252" spans="1:22" ht="14.25">
      <c r="A252"/>
      <c r="B252" s="150"/>
      <c r="C252" s="150"/>
      <c r="D252" s="150"/>
      <c r="E252" s="150"/>
      <c r="F252" s="150"/>
      <c r="G252" s="150"/>
      <c r="H252" s="150"/>
      <c r="I252" s="150"/>
      <c r="J252" s="150"/>
      <c r="K252" s="150"/>
      <c r="L252" s="150"/>
      <c r="M252" s="150"/>
      <c r="N252" s="150"/>
      <c r="O252" s="150"/>
      <c r="P252" s="150"/>
      <c r="Q252" s="150"/>
      <c r="R252" s="150"/>
      <c r="S252" s="150"/>
      <c r="T252" s="150"/>
      <c r="U252" s="150"/>
      <c r="V252" s="150"/>
    </row>
    <row r="253" spans="1:22" ht="14.25">
      <c r="A253"/>
      <c r="B253" s="150"/>
      <c r="C253" s="150"/>
      <c r="D253" s="150"/>
      <c r="E253" s="150"/>
      <c r="F253" s="150"/>
      <c r="G253" s="150"/>
      <c r="H253" s="150"/>
      <c r="I253" s="150"/>
      <c r="J253" s="150"/>
      <c r="K253" s="150"/>
      <c r="L253" s="150"/>
      <c r="M253" s="150"/>
      <c r="N253" s="150"/>
      <c r="O253" s="150"/>
      <c r="P253" s="150"/>
      <c r="Q253" s="150"/>
      <c r="R253" s="150"/>
      <c r="S253" s="150"/>
      <c r="T253" s="150"/>
      <c r="U253" s="150"/>
      <c r="V253" s="150"/>
    </row>
    <row r="254" spans="1:22" ht="14.25">
      <c r="A254"/>
      <c r="B254" s="150"/>
      <c r="C254" s="150"/>
      <c r="D254" s="150"/>
      <c r="E254" s="150"/>
      <c r="F254" s="150"/>
      <c r="G254" s="150"/>
      <c r="H254" s="150"/>
      <c r="I254" s="150"/>
      <c r="J254" s="150"/>
      <c r="K254" s="150"/>
      <c r="L254" s="150"/>
      <c r="M254" s="150"/>
      <c r="N254" s="150"/>
      <c r="O254" s="150"/>
      <c r="P254" s="150"/>
      <c r="Q254" s="150"/>
      <c r="R254" s="150"/>
      <c r="S254" s="150"/>
      <c r="T254" s="150"/>
      <c r="U254" s="150"/>
      <c r="V254" s="150"/>
    </row>
    <row r="255" spans="1:22" ht="14.25">
      <c r="A255"/>
      <c r="B255" s="150"/>
      <c r="C255" s="150"/>
      <c r="D255" s="150"/>
      <c r="E255" s="150"/>
      <c r="F255" s="150"/>
      <c r="G255" s="150"/>
      <c r="H255" s="150"/>
      <c r="I255" s="150"/>
      <c r="J255" s="150"/>
      <c r="K255" s="150"/>
      <c r="L255" s="150"/>
      <c r="M255" s="150"/>
      <c r="N255" s="150"/>
      <c r="O255" s="150"/>
      <c r="P255" s="150"/>
      <c r="Q255" s="150"/>
      <c r="R255" s="150"/>
      <c r="S255" s="150"/>
      <c r="T255" s="150"/>
      <c r="U255" s="150"/>
      <c r="V255" s="150"/>
    </row>
    <row r="256" spans="1:22" ht="14.25">
      <c r="A256"/>
      <c r="B256" s="150"/>
      <c r="C256" s="150"/>
      <c r="D256" s="150"/>
      <c r="E256" s="150"/>
      <c r="F256" s="150"/>
      <c r="G256" s="150"/>
      <c r="H256" s="150"/>
      <c r="I256" s="150"/>
      <c r="J256" s="150"/>
      <c r="K256" s="150"/>
      <c r="L256" s="150"/>
      <c r="M256" s="150"/>
      <c r="N256" s="150"/>
      <c r="O256" s="150"/>
      <c r="P256" s="150"/>
      <c r="Q256" s="150"/>
      <c r="R256" s="150"/>
      <c r="S256" s="150"/>
      <c r="T256" s="150"/>
      <c r="U256" s="150"/>
      <c r="V256" s="150"/>
    </row>
    <row r="257" spans="1:22" ht="14.25">
      <c r="A257"/>
      <c r="B257" s="150"/>
      <c r="C257" s="150"/>
      <c r="D257" s="150"/>
      <c r="E257" s="150"/>
      <c r="F257" s="150"/>
      <c r="G257" s="150"/>
      <c r="H257" s="150"/>
      <c r="I257" s="150"/>
      <c r="J257" s="150"/>
      <c r="K257" s="150"/>
      <c r="L257" s="150"/>
      <c r="M257" s="150"/>
      <c r="N257" s="150"/>
      <c r="O257" s="150"/>
      <c r="P257" s="150"/>
      <c r="Q257" s="150"/>
      <c r="R257" s="150"/>
      <c r="S257" s="150"/>
      <c r="T257" s="150"/>
      <c r="U257" s="150"/>
      <c r="V257" s="150"/>
    </row>
    <row r="258" spans="1:22" ht="14.25">
      <c r="A258"/>
      <c r="B258" s="150"/>
      <c r="C258" s="150"/>
      <c r="D258" s="150"/>
      <c r="E258" s="150"/>
      <c r="F258" s="150"/>
      <c r="G258" s="150"/>
      <c r="H258" s="150"/>
      <c r="I258" s="150"/>
      <c r="J258" s="150"/>
      <c r="K258" s="150"/>
      <c r="L258" s="150"/>
      <c r="M258" s="150"/>
      <c r="N258" s="150"/>
      <c r="O258" s="150"/>
      <c r="P258" s="150"/>
      <c r="Q258" s="150"/>
      <c r="R258" s="150"/>
      <c r="S258" s="150"/>
      <c r="T258" s="150"/>
      <c r="U258" s="150"/>
      <c r="V258" s="150"/>
    </row>
    <row r="259" spans="1:22" ht="14.25">
      <c r="A259"/>
      <c r="B259" s="150"/>
      <c r="C259" s="150"/>
      <c r="D259" s="150"/>
      <c r="E259" s="150"/>
      <c r="F259" s="150"/>
      <c r="G259" s="150"/>
      <c r="H259" s="150"/>
      <c r="I259" s="150"/>
      <c r="J259" s="150"/>
      <c r="K259" s="150"/>
      <c r="L259" s="150"/>
      <c r="M259" s="150"/>
      <c r="N259" s="150"/>
      <c r="O259" s="150"/>
      <c r="P259" s="150"/>
      <c r="Q259" s="150"/>
      <c r="R259" s="150"/>
      <c r="S259" s="150"/>
      <c r="T259" s="150"/>
      <c r="U259" s="150"/>
      <c r="V259" s="150"/>
    </row>
    <row r="260" spans="1:22" ht="14.25">
      <c r="A260"/>
      <c r="B260" s="150"/>
      <c r="C260" s="150"/>
      <c r="D260" s="150"/>
      <c r="E260" s="150"/>
      <c r="F260" s="150"/>
      <c r="G260" s="150"/>
      <c r="H260" s="150"/>
      <c r="I260" s="150"/>
      <c r="J260" s="150"/>
      <c r="K260" s="150"/>
      <c r="L260" s="150"/>
      <c r="M260" s="150"/>
      <c r="N260" s="150"/>
      <c r="O260" s="150"/>
      <c r="P260" s="150"/>
      <c r="Q260" s="150"/>
      <c r="R260" s="150"/>
      <c r="S260" s="150"/>
      <c r="T260" s="150"/>
      <c r="U260" s="150"/>
      <c r="V260" s="150"/>
    </row>
    <row r="261" spans="1:22" ht="14.25">
      <c r="A261"/>
      <c r="B261" s="150"/>
      <c r="C261" s="150"/>
      <c r="D261" s="150"/>
      <c r="E261" s="150"/>
      <c r="F261" s="150"/>
      <c r="G261" s="150"/>
      <c r="H261" s="150"/>
      <c r="I261" s="150"/>
      <c r="J261" s="150"/>
      <c r="K261" s="150"/>
      <c r="L261" s="150"/>
      <c r="M261" s="150"/>
      <c r="N261" s="150"/>
      <c r="O261" s="150"/>
      <c r="P261" s="150"/>
      <c r="Q261" s="150"/>
      <c r="R261" s="150"/>
      <c r="S261" s="150"/>
      <c r="T261" s="150"/>
      <c r="U261" s="150"/>
      <c r="V261" s="150"/>
    </row>
    <row r="262" spans="1:22" ht="14.25">
      <c r="A262"/>
      <c r="B262" s="150"/>
      <c r="C262" s="150"/>
      <c r="D262" s="150"/>
      <c r="E262" s="150"/>
      <c r="F262" s="150"/>
      <c r="G262" s="150"/>
      <c r="H262" s="150"/>
      <c r="I262" s="150"/>
      <c r="J262" s="150"/>
      <c r="K262" s="150"/>
      <c r="L262" s="150"/>
      <c r="M262" s="150"/>
      <c r="N262" s="150"/>
      <c r="O262" s="150"/>
      <c r="P262" s="150"/>
      <c r="Q262" s="150"/>
      <c r="R262" s="150"/>
      <c r="S262" s="150"/>
      <c r="T262" s="150"/>
      <c r="U262" s="150"/>
      <c r="V262" s="150"/>
    </row>
    <row r="263" spans="1:22" ht="14.25">
      <c r="A263"/>
      <c r="B263" s="150"/>
      <c r="C263" s="150"/>
      <c r="D263" s="150"/>
      <c r="E263" s="150"/>
      <c r="F263" s="150"/>
      <c r="G263" s="150"/>
      <c r="H263" s="150"/>
      <c r="I263" s="150"/>
      <c r="J263" s="150"/>
      <c r="K263" s="150"/>
      <c r="L263" s="150"/>
      <c r="M263" s="150"/>
      <c r="N263" s="150"/>
      <c r="O263" s="150"/>
      <c r="P263" s="150"/>
      <c r="Q263" s="150"/>
      <c r="R263" s="150"/>
      <c r="S263" s="150"/>
      <c r="T263" s="150"/>
      <c r="U263" s="150"/>
      <c r="V263" s="150"/>
    </row>
    <row r="264" spans="1:22" ht="14.25">
      <c r="A264"/>
      <c r="B264" s="150"/>
      <c r="C264" s="150"/>
      <c r="D264" s="150"/>
      <c r="E264" s="150"/>
      <c r="F264" s="150"/>
      <c r="G264" s="150"/>
      <c r="H264" s="150"/>
      <c r="I264" s="150"/>
      <c r="J264" s="150"/>
      <c r="K264" s="150"/>
      <c r="L264" s="150"/>
      <c r="M264" s="150"/>
      <c r="N264" s="150"/>
      <c r="O264" s="150"/>
      <c r="P264" s="150"/>
      <c r="Q264" s="150"/>
      <c r="R264" s="150"/>
      <c r="S264" s="150"/>
      <c r="T264" s="150"/>
      <c r="U264" s="150"/>
      <c r="V264" s="150"/>
    </row>
    <row r="265" spans="1:22" ht="14.25">
      <c r="A265"/>
      <c r="B265" s="150"/>
      <c r="C265" s="150"/>
      <c r="D265" s="150"/>
      <c r="E265" s="150"/>
      <c r="F265" s="150"/>
      <c r="G265" s="150"/>
      <c r="H265" s="150"/>
      <c r="I265" s="150"/>
      <c r="J265" s="150"/>
      <c r="K265" s="150"/>
      <c r="L265" s="150"/>
      <c r="M265" s="150"/>
      <c r="N265" s="150"/>
      <c r="O265" s="150"/>
      <c r="P265" s="150"/>
      <c r="Q265" s="150"/>
      <c r="R265" s="150"/>
      <c r="S265" s="150"/>
      <c r="T265" s="150"/>
      <c r="U265" s="150"/>
      <c r="V265" s="150"/>
    </row>
    <row r="266" spans="1:22" ht="14.25">
      <c r="A266"/>
      <c r="B266" s="150"/>
      <c r="C266" s="150"/>
      <c r="D266" s="150"/>
      <c r="E266" s="150"/>
      <c r="F266" s="150"/>
      <c r="G266" s="150"/>
      <c r="H266" s="150"/>
      <c r="I266" s="150"/>
      <c r="J266" s="150"/>
      <c r="K266" s="150"/>
      <c r="L266" s="150"/>
      <c r="M266" s="150"/>
      <c r="N266" s="150"/>
      <c r="O266" s="150"/>
      <c r="P266" s="150"/>
      <c r="Q266" s="150"/>
      <c r="R266" s="150"/>
      <c r="S266" s="150"/>
      <c r="T266" s="150"/>
      <c r="U266" s="150"/>
      <c r="V266" s="150"/>
    </row>
    <row r="267" spans="1:22" ht="14.25">
      <c r="A267"/>
      <c r="B267" s="150"/>
      <c r="C267" s="150"/>
      <c r="D267" s="150"/>
      <c r="E267" s="150"/>
      <c r="F267" s="150"/>
      <c r="G267" s="150"/>
      <c r="H267" s="150"/>
      <c r="I267" s="150"/>
      <c r="J267" s="150"/>
      <c r="K267" s="150"/>
      <c r="L267" s="150"/>
      <c r="M267" s="150"/>
      <c r="N267" s="150"/>
      <c r="O267" s="150"/>
      <c r="P267" s="150"/>
      <c r="Q267" s="150"/>
      <c r="R267" s="150"/>
      <c r="S267" s="150"/>
      <c r="T267" s="150"/>
      <c r="U267" s="150"/>
      <c r="V267" s="150"/>
    </row>
    <row r="268" spans="1:22" ht="14.25">
      <c r="A268"/>
      <c r="B268" s="150"/>
      <c r="C268" s="150"/>
      <c r="D268" s="150"/>
      <c r="E268" s="150"/>
      <c r="F268" s="150"/>
      <c r="G268" s="150"/>
      <c r="H268" s="150"/>
      <c r="I268" s="150"/>
      <c r="J268" s="150"/>
      <c r="K268" s="150"/>
      <c r="L268" s="150"/>
      <c r="M268" s="150"/>
      <c r="N268" s="150"/>
      <c r="O268" s="150"/>
      <c r="P268" s="150"/>
      <c r="Q268" s="150"/>
      <c r="R268" s="150"/>
      <c r="S268" s="150"/>
      <c r="T268" s="150"/>
      <c r="U268" s="150"/>
      <c r="V268" s="150"/>
    </row>
    <row r="269" spans="1:22" ht="14.25">
      <c r="A269"/>
      <c r="B269" s="150"/>
      <c r="C269" s="150"/>
      <c r="D269" s="150"/>
      <c r="E269" s="150"/>
      <c r="F269" s="150"/>
      <c r="G269" s="150"/>
      <c r="H269" s="150"/>
      <c r="I269" s="150"/>
      <c r="J269" s="150"/>
      <c r="K269" s="150"/>
      <c r="L269" s="150"/>
      <c r="M269" s="150"/>
      <c r="N269" s="150"/>
      <c r="O269" s="150"/>
      <c r="P269" s="150"/>
      <c r="Q269" s="150"/>
      <c r="R269" s="150"/>
      <c r="S269" s="150"/>
      <c r="T269" s="150"/>
      <c r="U269" s="150"/>
      <c r="V269" s="150"/>
    </row>
    <row r="270" spans="1:22" ht="14.25">
      <c r="A270"/>
      <c r="B270" s="150"/>
      <c r="C270" s="150"/>
      <c r="D270" s="150"/>
      <c r="E270" s="150"/>
      <c r="F270" s="150"/>
      <c r="G270" s="150"/>
      <c r="H270" s="150"/>
      <c r="I270" s="150"/>
      <c r="J270" s="150"/>
      <c r="K270" s="150"/>
      <c r="L270" s="150"/>
      <c r="M270" s="150"/>
      <c r="N270" s="150"/>
      <c r="O270" s="150"/>
      <c r="P270" s="150"/>
      <c r="Q270" s="150"/>
      <c r="R270" s="150"/>
      <c r="S270" s="150"/>
      <c r="T270" s="150"/>
      <c r="U270" s="150"/>
      <c r="V270" s="150"/>
    </row>
    <row r="271" spans="1:22" ht="14.25">
      <c r="A271"/>
      <c r="B271" s="150"/>
      <c r="C271" s="150"/>
      <c r="D271" s="150"/>
      <c r="E271" s="150"/>
      <c r="F271" s="150"/>
      <c r="G271" s="150"/>
      <c r="H271" s="150"/>
      <c r="I271" s="150"/>
      <c r="J271" s="150"/>
      <c r="K271" s="150"/>
      <c r="L271" s="150"/>
      <c r="M271" s="150"/>
      <c r="N271" s="150"/>
      <c r="O271" s="150"/>
      <c r="P271" s="150"/>
      <c r="Q271" s="150"/>
      <c r="R271" s="150"/>
      <c r="S271" s="150"/>
      <c r="T271" s="150"/>
      <c r="U271" s="150"/>
      <c r="V271" s="150"/>
    </row>
    <row r="272" spans="1:22" ht="14.25">
      <c r="A272"/>
      <c r="B272" s="150"/>
      <c r="C272" s="150"/>
      <c r="D272" s="150"/>
      <c r="E272" s="150"/>
      <c r="F272" s="150"/>
      <c r="G272" s="150"/>
      <c r="H272" s="150"/>
      <c r="I272" s="150"/>
      <c r="J272" s="150"/>
      <c r="K272" s="150"/>
      <c r="L272" s="150"/>
      <c r="M272" s="150"/>
      <c r="N272" s="150"/>
      <c r="O272" s="150"/>
      <c r="P272" s="150"/>
      <c r="Q272" s="150"/>
      <c r="R272" s="150"/>
      <c r="S272" s="150"/>
      <c r="T272" s="150"/>
      <c r="U272" s="150"/>
      <c r="V272" s="150"/>
    </row>
    <row r="273" spans="1:22" ht="14.25">
      <c r="A273"/>
      <c r="B273" s="150"/>
      <c r="C273" s="150"/>
      <c r="D273" s="150"/>
      <c r="E273" s="150"/>
      <c r="F273" s="150"/>
      <c r="G273" s="150"/>
      <c r="H273" s="150"/>
      <c r="I273" s="150"/>
      <c r="J273" s="150"/>
      <c r="K273" s="150"/>
      <c r="L273" s="150"/>
      <c r="M273" s="150"/>
      <c r="N273" s="150"/>
      <c r="O273" s="150"/>
      <c r="P273" s="150"/>
      <c r="Q273" s="150"/>
      <c r="R273" s="150"/>
      <c r="S273" s="150"/>
      <c r="T273" s="150"/>
      <c r="U273" s="150"/>
      <c r="V273" s="150"/>
    </row>
    <row r="274" spans="1:22" ht="14.25">
      <c r="A274"/>
      <c r="B274" s="150"/>
      <c r="C274" s="150"/>
      <c r="D274" s="150"/>
      <c r="E274" s="150"/>
      <c r="F274" s="150"/>
      <c r="G274" s="150"/>
      <c r="H274" s="150"/>
      <c r="I274" s="150"/>
      <c r="J274" s="150"/>
      <c r="K274" s="150"/>
      <c r="L274" s="150"/>
      <c r="M274" s="150"/>
      <c r="N274" s="150"/>
      <c r="O274" s="150"/>
      <c r="P274" s="150"/>
      <c r="Q274" s="150"/>
      <c r="R274" s="150"/>
      <c r="S274" s="150"/>
      <c r="T274" s="150"/>
      <c r="U274" s="150"/>
      <c r="V274" s="150"/>
    </row>
    <row r="275" spans="1:22" ht="14.25">
      <c r="A275"/>
      <c r="B275" s="150"/>
      <c r="C275" s="150"/>
      <c r="D275" s="150"/>
      <c r="E275" s="150"/>
      <c r="F275" s="150"/>
      <c r="G275" s="150"/>
      <c r="H275" s="150"/>
      <c r="I275" s="150"/>
      <c r="J275" s="150"/>
      <c r="K275" s="150"/>
      <c r="L275" s="150"/>
      <c r="M275" s="150"/>
      <c r="N275" s="150"/>
      <c r="O275" s="150"/>
      <c r="P275" s="150"/>
      <c r="Q275" s="150"/>
      <c r="R275" s="150"/>
      <c r="S275" s="150"/>
      <c r="T275" s="150"/>
      <c r="U275" s="150"/>
      <c r="V275" s="150"/>
    </row>
    <row r="276" spans="1:22" ht="14.25">
      <c r="A276"/>
      <c r="B276" s="150"/>
      <c r="C276" s="150"/>
      <c r="D276" s="150"/>
      <c r="E276" s="150"/>
      <c r="F276" s="150"/>
      <c r="G276" s="150"/>
      <c r="H276" s="150"/>
      <c r="I276" s="150"/>
      <c r="J276" s="150"/>
      <c r="K276" s="150"/>
      <c r="L276" s="150"/>
      <c r="M276" s="150"/>
      <c r="N276" s="150"/>
      <c r="O276" s="150"/>
      <c r="P276" s="150"/>
      <c r="Q276" s="150"/>
      <c r="R276" s="150"/>
      <c r="S276" s="150"/>
      <c r="T276" s="150"/>
      <c r="U276" s="150"/>
      <c r="V276" s="150"/>
    </row>
    <row r="277" spans="1:22" ht="14.25">
      <c r="A277"/>
      <c r="B277" s="150"/>
      <c r="C277" s="150"/>
      <c r="D277" s="150"/>
      <c r="E277" s="150"/>
      <c r="F277" s="150"/>
      <c r="G277" s="150"/>
      <c r="H277" s="150"/>
      <c r="I277" s="150"/>
      <c r="J277" s="150"/>
      <c r="K277" s="150"/>
      <c r="L277" s="150"/>
      <c r="M277" s="150"/>
      <c r="N277" s="150"/>
      <c r="O277" s="150"/>
      <c r="P277" s="150"/>
      <c r="Q277" s="150"/>
      <c r="R277" s="150"/>
      <c r="S277" s="150"/>
      <c r="T277" s="150"/>
      <c r="U277" s="150"/>
      <c r="V277" s="150"/>
    </row>
    <row r="278" spans="1:22" ht="14.25">
      <c r="A278"/>
      <c r="B278" s="150"/>
      <c r="C278" s="150"/>
      <c r="D278" s="150"/>
      <c r="E278" s="150"/>
      <c r="F278" s="150"/>
      <c r="G278" s="150"/>
      <c r="H278" s="150"/>
      <c r="I278" s="150"/>
      <c r="J278" s="150"/>
      <c r="K278" s="150"/>
      <c r="L278" s="150"/>
      <c r="M278" s="150"/>
      <c r="N278" s="150"/>
      <c r="O278" s="150"/>
      <c r="P278" s="150"/>
      <c r="Q278" s="150"/>
      <c r="R278" s="150"/>
      <c r="S278" s="150"/>
      <c r="T278" s="150"/>
      <c r="U278" s="150"/>
      <c r="V278" s="150"/>
    </row>
    <row r="279" spans="1:22" ht="14.25">
      <c r="A279"/>
      <c r="B279" s="150"/>
      <c r="C279" s="150"/>
      <c r="D279" s="150"/>
      <c r="E279" s="150"/>
      <c r="F279" s="150"/>
      <c r="G279" s="150"/>
      <c r="H279" s="150"/>
      <c r="I279" s="150"/>
      <c r="J279" s="150"/>
      <c r="K279" s="150"/>
      <c r="L279" s="150"/>
      <c r="M279" s="150"/>
      <c r="N279" s="150"/>
      <c r="O279" s="150"/>
      <c r="P279" s="150"/>
      <c r="Q279" s="150"/>
      <c r="R279" s="150"/>
      <c r="S279" s="150"/>
      <c r="T279" s="150"/>
      <c r="U279" s="150"/>
      <c r="V279" s="150"/>
    </row>
    <row r="280" spans="1:22" ht="14.25">
      <c r="A280"/>
      <c r="B280" s="150"/>
      <c r="C280" s="150"/>
      <c r="D280" s="150"/>
      <c r="E280" s="150"/>
      <c r="F280" s="150"/>
      <c r="G280" s="150"/>
      <c r="H280" s="150"/>
      <c r="I280" s="150"/>
      <c r="J280" s="150"/>
      <c r="K280" s="150"/>
      <c r="L280" s="150"/>
      <c r="M280" s="150"/>
      <c r="N280" s="150"/>
      <c r="O280" s="150"/>
      <c r="P280" s="150"/>
      <c r="Q280" s="150"/>
      <c r="R280" s="150"/>
      <c r="S280" s="150"/>
      <c r="T280" s="150"/>
      <c r="U280" s="150"/>
      <c r="V280" s="150"/>
    </row>
    <row r="281" spans="1:22" ht="14.25">
      <c r="A281"/>
      <c r="B281" s="150"/>
      <c r="C281" s="150"/>
      <c r="D281" s="150"/>
      <c r="E281" s="150"/>
      <c r="F281" s="150"/>
      <c r="G281" s="150"/>
      <c r="H281" s="150"/>
      <c r="I281" s="150"/>
      <c r="J281" s="150"/>
      <c r="K281" s="150"/>
      <c r="L281" s="150"/>
      <c r="M281" s="150"/>
      <c r="N281" s="150"/>
      <c r="O281" s="150"/>
      <c r="P281" s="150"/>
      <c r="Q281" s="150"/>
      <c r="R281" s="150"/>
      <c r="S281" s="150"/>
      <c r="T281" s="150"/>
      <c r="U281" s="150"/>
      <c r="V281" s="150"/>
    </row>
    <row r="282" spans="1:22" ht="14.25">
      <c r="A282"/>
      <c r="B282" s="150"/>
      <c r="C282" s="150"/>
      <c r="D282" s="150"/>
      <c r="E282" s="150"/>
      <c r="F282" s="150"/>
      <c r="G282" s="150"/>
      <c r="H282" s="150"/>
      <c r="I282" s="150"/>
      <c r="J282" s="150"/>
      <c r="K282" s="150"/>
      <c r="L282" s="150"/>
      <c r="M282" s="150"/>
      <c r="N282" s="150"/>
      <c r="O282" s="150"/>
      <c r="P282" s="150"/>
      <c r="Q282" s="150"/>
      <c r="R282" s="150"/>
      <c r="S282" s="150"/>
      <c r="T282" s="150"/>
      <c r="U282" s="150"/>
      <c r="V282" s="150"/>
    </row>
    <row r="283" spans="1:22" ht="14.25">
      <c r="A283"/>
      <c r="B283" s="150"/>
      <c r="C283" s="150"/>
      <c r="D283" s="150"/>
      <c r="E283" s="150"/>
      <c r="F283" s="150"/>
      <c r="G283" s="150"/>
      <c r="H283" s="150"/>
      <c r="I283" s="150"/>
      <c r="J283" s="150"/>
      <c r="K283" s="150"/>
      <c r="L283" s="150"/>
      <c r="M283" s="150"/>
      <c r="N283" s="150"/>
      <c r="O283" s="150"/>
      <c r="P283" s="150"/>
      <c r="Q283" s="150"/>
      <c r="R283" s="150"/>
      <c r="S283" s="150"/>
      <c r="T283" s="150"/>
      <c r="U283" s="150"/>
      <c r="V283" s="150"/>
    </row>
    <row r="284" spans="1:22" ht="14.25">
      <c r="A284"/>
      <c r="B284" s="150"/>
      <c r="C284" s="150"/>
      <c r="D284" s="150"/>
      <c r="E284" s="150"/>
      <c r="F284" s="150"/>
      <c r="G284" s="150"/>
      <c r="H284" s="150"/>
      <c r="I284" s="150"/>
      <c r="J284" s="150"/>
      <c r="K284" s="150"/>
      <c r="L284" s="150"/>
      <c r="M284" s="150"/>
      <c r="N284" s="150"/>
      <c r="O284" s="150"/>
      <c r="P284" s="150"/>
      <c r="Q284" s="150"/>
      <c r="R284" s="150"/>
      <c r="S284" s="150"/>
      <c r="T284" s="150"/>
      <c r="U284" s="150"/>
      <c r="V284" s="150"/>
    </row>
    <row r="285" spans="1:22" ht="14.25">
      <c r="A285"/>
      <c r="B285" s="150"/>
      <c r="C285" s="150"/>
      <c r="D285" s="150"/>
      <c r="E285" s="150"/>
      <c r="F285" s="150"/>
      <c r="G285" s="150"/>
      <c r="H285" s="150"/>
      <c r="I285" s="150"/>
      <c r="J285" s="150"/>
      <c r="K285" s="150"/>
      <c r="L285" s="150"/>
      <c r="M285" s="150"/>
      <c r="N285" s="150"/>
      <c r="O285" s="150"/>
      <c r="P285" s="150"/>
      <c r="Q285" s="150"/>
      <c r="R285" s="150"/>
      <c r="S285" s="150"/>
      <c r="T285" s="150"/>
      <c r="U285" s="150"/>
      <c r="V285" s="150"/>
    </row>
    <row r="286" spans="1:22" ht="14.25">
      <c r="A286"/>
      <c r="B286" s="150"/>
      <c r="C286" s="150"/>
      <c r="D286" s="150"/>
      <c r="E286" s="150"/>
      <c r="F286" s="150"/>
      <c r="G286" s="150"/>
      <c r="H286" s="150"/>
      <c r="I286" s="150"/>
      <c r="J286" s="150"/>
      <c r="K286" s="150"/>
      <c r="L286" s="150"/>
      <c r="M286" s="150"/>
      <c r="N286" s="150"/>
      <c r="O286" s="150"/>
      <c r="P286" s="150"/>
      <c r="Q286" s="150"/>
      <c r="R286" s="150"/>
      <c r="S286" s="150"/>
      <c r="T286" s="150"/>
      <c r="U286" s="150"/>
      <c r="V286" s="150"/>
    </row>
    <row r="287" spans="1:22" ht="14.25">
      <c r="A287"/>
      <c r="B287" s="150"/>
      <c r="C287" s="150"/>
      <c r="D287" s="150"/>
      <c r="E287" s="150"/>
      <c r="F287" s="150"/>
      <c r="G287" s="150"/>
      <c r="H287" s="150"/>
      <c r="I287" s="150"/>
      <c r="J287" s="150"/>
      <c r="K287" s="150"/>
      <c r="L287" s="150"/>
      <c r="M287" s="150"/>
      <c r="N287" s="150"/>
      <c r="O287" s="150"/>
      <c r="P287" s="150"/>
      <c r="Q287" s="150"/>
      <c r="R287" s="150"/>
      <c r="S287" s="150"/>
      <c r="T287" s="150"/>
      <c r="U287" s="150"/>
      <c r="V287" s="150"/>
    </row>
    <row r="288" spans="1:22" ht="14.25">
      <c r="A288"/>
      <c r="B288" s="150"/>
      <c r="C288" s="150"/>
      <c r="D288" s="150"/>
      <c r="E288" s="150"/>
      <c r="F288" s="150"/>
      <c r="G288" s="150"/>
      <c r="H288" s="150"/>
      <c r="I288" s="150"/>
      <c r="J288" s="150"/>
      <c r="K288" s="150"/>
      <c r="L288" s="150"/>
      <c r="M288" s="150"/>
      <c r="N288" s="150"/>
      <c r="O288" s="150"/>
      <c r="P288" s="150"/>
      <c r="Q288" s="150"/>
      <c r="R288" s="150"/>
      <c r="S288" s="150"/>
      <c r="T288" s="150"/>
      <c r="U288" s="150"/>
      <c r="V288" s="150"/>
    </row>
    <row r="289" spans="1:22" ht="14.25">
      <c r="A289"/>
      <c r="B289" s="150"/>
      <c r="C289" s="150"/>
      <c r="D289" s="150"/>
      <c r="E289" s="150"/>
      <c r="F289" s="150"/>
      <c r="G289" s="150"/>
      <c r="H289" s="150"/>
      <c r="I289" s="150"/>
      <c r="J289" s="150"/>
      <c r="K289" s="150"/>
      <c r="L289" s="150"/>
      <c r="M289" s="150"/>
      <c r="N289" s="150"/>
      <c r="O289" s="150"/>
      <c r="P289" s="150"/>
      <c r="Q289" s="150"/>
      <c r="R289" s="150"/>
      <c r="S289" s="150"/>
      <c r="T289" s="150"/>
      <c r="U289" s="150"/>
      <c r="V289" s="150"/>
    </row>
    <row r="290" spans="1:22" ht="14.25">
      <c r="A290"/>
      <c r="B290" s="150"/>
      <c r="C290" s="150"/>
      <c r="D290" s="150"/>
      <c r="E290" s="150"/>
      <c r="F290" s="150"/>
      <c r="G290" s="150"/>
      <c r="H290" s="150"/>
      <c r="I290" s="150"/>
      <c r="J290" s="150"/>
      <c r="K290" s="150"/>
      <c r="L290" s="150"/>
      <c r="M290" s="150"/>
      <c r="N290" s="150"/>
      <c r="O290" s="150"/>
      <c r="P290" s="150"/>
      <c r="Q290" s="150"/>
      <c r="R290" s="150"/>
      <c r="S290" s="150"/>
      <c r="T290" s="150"/>
      <c r="U290" s="150"/>
      <c r="V290" s="150"/>
    </row>
    <row r="291" spans="1:22" ht="14.25">
      <c r="A291"/>
      <c r="B291" s="150"/>
      <c r="C291" s="150"/>
      <c r="D291" s="150"/>
      <c r="E291" s="150"/>
      <c r="F291" s="150"/>
      <c r="G291" s="150"/>
      <c r="H291" s="150"/>
      <c r="I291" s="150"/>
      <c r="J291" s="150"/>
      <c r="K291" s="150"/>
      <c r="L291" s="150"/>
      <c r="M291" s="150"/>
      <c r="N291" s="150"/>
      <c r="O291" s="150"/>
      <c r="P291" s="150"/>
      <c r="Q291" s="150"/>
      <c r="R291" s="150"/>
      <c r="S291" s="150"/>
      <c r="T291" s="150"/>
      <c r="U291" s="150"/>
      <c r="V291" s="150"/>
    </row>
    <row r="292" spans="1:22" ht="14.25">
      <c r="A292"/>
      <c r="B292" s="150"/>
      <c r="C292" s="150"/>
      <c r="D292" s="150"/>
      <c r="E292" s="150"/>
      <c r="F292" s="150"/>
      <c r="G292" s="150"/>
      <c r="H292" s="150"/>
      <c r="I292" s="150"/>
      <c r="J292" s="150"/>
      <c r="K292" s="150"/>
      <c r="L292" s="150"/>
      <c r="M292" s="150"/>
      <c r="N292" s="150"/>
      <c r="O292" s="150"/>
      <c r="P292" s="150"/>
      <c r="Q292" s="150"/>
      <c r="R292" s="150"/>
      <c r="S292" s="150"/>
      <c r="T292" s="150"/>
      <c r="U292" s="150"/>
      <c r="V292" s="150"/>
    </row>
    <row r="293" spans="1:22" ht="14.25">
      <c r="A293"/>
      <c r="B293" s="150"/>
      <c r="C293" s="150"/>
      <c r="D293" s="150"/>
      <c r="E293" s="150"/>
      <c r="F293" s="150"/>
      <c r="G293" s="150"/>
      <c r="H293" s="150"/>
      <c r="I293" s="150"/>
      <c r="J293" s="150"/>
      <c r="K293" s="150"/>
      <c r="L293" s="150"/>
      <c r="M293" s="150"/>
      <c r="N293" s="150"/>
      <c r="O293" s="150"/>
      <c r="P293" s="150"/>
      <c r="Q293" s="150"/>
      <c r="R293" s="150"/>
      <c r="S293" s="150"/>
      <c r="T293" s="150"/>
      <c r="U293" s="150"/>
      <c r="V293" s="150"/>
    </row>
    <row r="294" spans="1:22" ht="14.25">
      <c r="A294"/>
      <c r="B294" s="150"/>
      <c r="C294" s="150"/>
      <c r="D294" s="150"/>
      <c r="E294" s="150"/>
      <c r="F294" s="150"/>
      <c r="G294" s="150"/>
      <c r="H294" s="150"/>
      <c r="I294" s="150"/>
      <c r="J294" s="150"/>
      <c r="K294" s="150"/>
      <c r="L294" s="150"/>
      <c r="M294" s="150"/>
      <c r="N294" s="150"/>
      <c r="O294" s="150"/>
      <c r="P294" s="150"/>
      <c r="Q294" s="150"/>
      <c r="R294" s="150"/>
      <c r="S294" s="150"/>
      <c r="T294" s="150"/>
      <c r="U294" s="150"/>
      <c r="V294" s="150"/>
    </row>
    <row r="295" spans="1:22" ht="14.25">
      <c r="A295"/>
      <c r="B295" s="150"/>
      <c r="C295" s="150"/>
      <c r="D295" s="150"/>
      <c r="E295" s="150"/>
      <c r="F295" s="150"/>
      <c r="G295" s="150"/>
      <c r="H295" s="150"/>
      <c r="I295" s="150"/>
      <c r="J295" s="150"/>
      <c r="K295" s="150"/>
      <c r="L295" s="150"/>
      <c r="M295" s="150"/>
      <c r="N295" s="150"/>
      <c r="O295" s="150"/>
      <c r="P295" s="150"/>
      <c r="Q295" s="150"/>
      <c r="R295" s="150"/>
      <c r="S295" s="150"/>
      <c r="T295" s="150"/>
      <c r="U295" s="150"/>
      <c r="V295" s="150"/>
    </row>
    <row r="296" spans="1:22" ht="14.25">
      <c r="A296"/>
      <c r="B296" s="150"/>
      <c r="C296" s="150"/>
      <c r="D296" s="150"/>
      <c r="E296" s="150"/>
      <c r="F296" s="150"/>
      <c r="G296" s="150"/>
      <c r="H296" s="150"/>
      <c r="I296" s="150"/>
      <c r="J296" s="150"/>
      <c r="K296" s="150"/>
      <c r="L296" s="150"/>
      <c r="M296" s="150"/>
      <c r="N296" s="150"/>
      <c r="O296" s="150"/>
      <c r="P296" s="150"/>
      <c r="Q296" s="150"/>
      <c r="R296" s="150"/>
      <c r="S296" s="150"/>
      <c r="T296" s="150"/>
      <c r="U296" s="150"/>
      <c r="V296" s="150"/>
    </row>
    <row r="297" spans="1:22" ht="14.25">
      <c r="A297"/>
      <c r="B297" s="150"/>
      <c r="C297" s="150"/>
      <c r="D297" s="150"/>
      <c r="E297" s="150"/>
      <c r="F297" s="150"/>
      <c r="G297" s="150"/>
      <c r="H297" s="150"/>
      <c r="I297" s="150"/>
      <c r="J297" s="150"/>
      <c r="K297" s="150"/>
      <c r="L297" s="150"/>
      <c r="M297" s="150"/>
      <c r="N297" s="150"/>
      <c r="O297" s="150"/>
      <c r="P297" s="150"/>
      <c r="Q297" s="150"/>
      <c r="R297" s="150"/>
      <c r="S297" s="150"/>
      <c r="T297" s="150"/>
      <c r="U297" s="150"/>
      <c r="V297" s="150"/>
    </row>
    <row r="298" spans="1:22" ht="14.25">
      <c r="A298"/>
      <c r="B298" s="150"/>
      <c r="C298" s="150"/>
      <c r="D298" s="150"/>
      <c r="E298" s="150"/>
      <c r="F298" s="150"/>
      <c r="G298" s="150"/>
      <c r="H298" s="150"/>
      <c r="I298" s="150"/>
      <c r="J298" s="150"/>
      <c r="K298" s="150"/>
      <c r="L298" s="150"/>
      <c r="M298" s="150"/>
      <c r="N298" s="150"/>
      <c r="O298" s="150"/>
      <c r="P298" s="150"/>
      <c r="Q298" s="150"/>
      <c r="R298" s="150"/>
      <c r="S298" s="150"/>
      <c r="T298" s="150"/>
      <c r="U298" s="150"/>
      <c r="V298" s="150"/>
    </row>
    <row r="299" spans="1:22" ht="14.25">
      <c r="A299"/>
      <c r="B299" s="150"/>
      <c r="C299" s="150"/>
      <c r="D299" s="150"/>
      <c r="E299" s="150"/>
      <c r="F299" s="150"/>
      <c r="G299" s="150"/>
      <c r="H299" s="150"/>
      <c r="I299" s="150"/>
      <c r="J299" s="150"/>
      <c r="K299" s="150"/>
      <c r="L299" s="150"/>
      <c r="M299" s="150"/>
      <c r="N299" s="150"/>
      <c r="O299" s="150"/>
      <c r="P299" s="150"/>
      <c r="Q299" s="150"/>
      <c r="R299" s="150"/>
      <c r="S299" s="150"/>
      <c r="T299" s="150"/>
      <c r="U299" s="150"/>
      <c r="V299" s="150"/>
    </row>
    <row r="300" spans="1:22" ht="14.25">
      <c r="A300"/>
      <c r="B300" s="150"/>
      <c r="C300" s="150"/>
      <c r="D300" s="150"/>
      <c r="E300" s="150"/>
      <c r="F300" s="150"/>
      <c r="G300" s="150"/>
      <c r="H300" s="150"/>
      <c r="I300" s="150"/>
      <c r="J300" s="150"/>
      <c r="K300" s="150"/>
      <c r="L300" s="150"/>
      <c r="M300" s="150"/>
      <c r="N300" s="150"/>
      <c r="O300" s="150"/>
      <c r="P300" s="150"/>
      <c r="Q300" s="150"/>
      <c r="R300" s="150"/>
      <c r="S300" s="150"/>
      <c r="T300" s="150"/>
      <c r="U300" s="150"/>
      <c r="V300" s="150"/>
    </row>
    <row r="301" spans="1:22" ht="14.25">
      <c r="A301"/>
      <c r="B301" s="150"/>
      <c r="C301" s="150"/>
      <c r="D301" s="150"/>
      <c r="E301" s="150"/>
      <c r="F301" s="150"/>
      <c r="G301" s="150"/>
      <c r="H301" s="150"/>
      <c r="I301" s="150"/>
      <c r="J301" s="150"/>
      <c r="K301" s="150"/>
      <c r="L301" s="150"/>
      <c r="M301" s="150"/>
      <c r="N301" s="150"/>
      <c r="O301" s="150"/>
      <c r="P301" s="150"/>
      <c r="Q301" s="150"/>
      <c r="R301" s="150"/>
      <c r="S301" s="150"/>
      <c r="T301" s="150"/>
      <c r="U301" s="150"/>
      <c r="V301" s="150"/>
    </row>
    <row r="302" spans="1:22" ht="14.25">
      <c r="A302"/>
      <c r="B302" s="150"/>
      <c r="C302" s="150"/>
      <c r="D302" s="150"/>
      <c r="E302" s="150"/>
      <c r="F302" s="150"/>
      <c r="G302" s="150"/>
      <c r="H302" s="150"/>
      <c r="I302" s="150"/>
      <c r="J302" s="150"/>
      <c r="K302" s="150"/>
      <c r="L302" s="150"/>
      <c r="M302" s="150"/>
      <c r="N302" s="150"/>
      <c r="O302" s="150"/>
      <c r="P302" s="150"/>
      <c r="Q302" s="150"/>
      <c r="R302" s="150"/>
      <c r="S302" s="150"/>
      <c r="T302" s="150"/>
      <c r="U302" s="150"/>
      <c r="V302" s="150"/>
    </row>
    <row r="303" spans="1:22" ht="14.25">
      <c r="A303"/>
      <c r="B303" s="150"/>
      <c r="C303" s="150"/>
      <c r="D303" s="150"/>
      <c r="E303" s="150"/>
      <c r="F303" s="150"/>
      <c r="G303" s="150"/>
      <c r="H303" s="150"/>
      <c r="I303" s="150"/>
      <c r="J303" s="150"/>
      <c r="K303" s="150"/>
      <c r="L303" s="150"/>
      <c r="M303" s="150"/>
      <c r="N303" s="150"/>
      <c r="O303" s="150"/>
      <c r="P303" s="150"/>
      <c r="Q303" s="150"/>
      <c r="R303" s="150"/>
      <c r="S303" s="150"/>
      <c r="T303" s="150"/>
      <c r="U303" s="150"/>
      <c r="V303" s="150"/>
    </row>
    <row r="304" spans="1:22" ht="14.25">
      <c r="A304"/>
      <c r="B304" s="150"/>
      <c r="C304" s="150"/>
      <c r="D304" s="150"/>
      <c r="E304" s="150"/>
      <c r="F304" s="150"/>
      <c r="G304" s="150"/>
      <c r="H304" s="150"/>
      <c r="I304" s="150"/>
      <c r="J304" s="150"/>
      <c r="K304" s="150"/>
      <c r="L304" s="150"/>
      <c r="M304" s="150"/>
      <c r="N304" s="150"/>
      <c r="O304" s="150"/>
      <c r="P304" s="150"/>
      <c r="Q304" s="150"/>
      <c r="R304" s="150"/>
      <c r="S304" s="150"/>
      <c r="T304" s="150"/>
      <c r="U304" s="150"/>
      <c r="V304" s="150"/>
    </row>
    <row r="305" spans="1:22" ht="14.25">
      <c r="A305"/>
      <c r="B305" s="150"/>
      <c r="C305" s="150"/>
      <c r="D305" s="150"/>
      <c r="E305" s="150"/>
      <c r="F305" s="150"/>
      <c r="G305" s="150"/>
      <c r="H305" s="150"/>
      <c r="I305" s="150"/>
      <c r="J305" s="150"/>
      <c r="K305" s="150"/>
      <c r="L305" s="150"/>
      <c r="M305" s="150"/>
      <c r="N305" s="150"/>
      <c r="O305" s="150"/>
      <c r="P305" s="150"/>
      <c r="Q305" s="150"/>
      <c r="R305" s="150"/>
      <c r="S305" s="150"/>
      <c r="T305" s="150"/>
      <c r="U305" s="150"/>
      <c r="V305" s="150"/>
    </row>
    <row r="306" spans="1:22" ht="14.25">
      <c r="A306"/>
      <c r="B306" s="150"/>
      <c r="C306" s="150"/>
      <c r="D306" s="150"/>
      <c r="E306" s="150"/>
      <c r="F306" s="150"/>
      <c r="G306" s="150"/>
      <c r="H306" s="150"/>
      <c r="I306" s="150"/>
      <c r="J306" s="150"/>
      <c r="K306" s="150"/>
      <c r="L306" s="150"/>
      <c r="M306" s="150"/>
      <c r="N306" s="150"/>
      <c r="O306" s="150"/>
      <c r="P306" s="150"/>
      <c r="Q306" s="150"/>
      <c r="R306" s="150"/>
      <c r="S306" s="150"/>
      <c r="T306" s="150"/>
      <c r="U306" s="150"/>
      <c r="V306" s="150"/>
    </row>
    <row r="307" spans="1:22" ht="14.25">
      <c r="A307"/>
      <c r="B307" s="150"/>
      <c r="C307" s="150"/>
      <c r="D307" s="150"/>
      <c r="E307" s="150"/>
      <c r="F307" s="150"/>
      <c r="G307" s="150"/>
      <c r="H307" s="150"/>
      <c r="I307" s="150"/>
      <c r="J307" s="150"/>
      <c r="K307" s="150"/>
      <c r="L307" s="150"/>
      <c r="M307" s="150"/>
      <c r="N307" s="150"/>
      <c r="O307" s="150"/>
      <c r="P307" s="150"/>
      <c r="Q307" s="150"/>
      <c r="R307" s="150"/>
      <c r="S307" s="150"/>
      <c r="T307" s="150"/>
      <c r="U307" s="150"/>
      <c r="V307" s="150"/>
    </row>
    <row r="308" spans="1:22" ht="14.25">
      <c r="A308"/>
      <c r="B308" s="150"/>
      <c r="C308" s="150"/>
      <c r="D308" s="150"/>
      <c r="E308" s="150"/>
      <c r="F308" s="150"/>
      <c r="G308" s="150"/>
      <c r="H308" s="150"/>
      <c r="I308" s="150"/>
      <c r="J308" s="150"/>
      <c r="K308" s="150"/>
      <c r="L308" s="150"/>
      <c r="M308" s="150"/>
      <c r="N308" s="150"/>
      <c r="O308" s="150"/>
      <c r="P308" s="150"/>
      <c r="Q308" s="150"/>
      <c r="R308" s="150"/>
      <c r="S308" s="150"/>
      <c r="T308" s="150"/>
      <c r="U308" s="150"/>
      <c r="V308" s="150"/>
    </row>
    <row r="309" spans="1:22" ht="14.25">
      <c r="A309"/>
      <c r="B309" s="150"/>
      <c r="C309" s="150"/>
      <c r="D309" s="150"/>
      <c r="E309" s="150"/>
      <c r="F309" s="150"/>
      <c r="G309" s="150"/>
      <c r="H309" s="150"/>
      <c r="I309" s="150"/>
      <c r="J309" s="150"/>
      <c r="K309" s="150"/>
      <c r="L309" s="150"/>
      <c r="M309" s="150"/>
      <c r="N309" s="150"/>
      <c r="O309" s="150"/>
      <c r="P309" s="150"/>
      <c r="Q309" s="150"/>
      <c r="R309" s="150"/>
      <c r="S309" s="150"/>
      <c r="T309" s="150"/>
      <c r="U309" s="150"/>
      <c r="V309" s="150"/>
    </row>
    <row r="310" spans="1:22" ht="14.25">
      <c r="A310"/>
      <c r="B310" s="150"/>
      <c r="C310" s="150"/>
      <c r="D310" s="150"/>
      <c r="E310" s="150"/>
      <c r="F310" s="150"/>
      <c r="G310" s="150"/>
      <c r="H310" s="150"/>
      <c r="I310" s="150"/>
      <c r="J310" s="150"/>
      <c r="K310" s="150"/>
      <c r="L310" s="150"/>
      <c r="M310" s="150"/>
      <c r="N310" s="150"/>
      <c r="O310" s="150"/>
      <c r="P310" s="150"/>
      <c r="Q310" s="150"/>
      <c r="R310" s="150"/>
      <c r="S310" s="150"/>
      <c r="T310" s="150"/>
      <c r="U310" s="150"/>
      <c r="V310" s="150"/>
    </row>
    <row r="311" spans="1:22" ht="14.25">
      <c r="A311"/>
      <c r="B311" s="150"/>
      <c r="C311" s="150"/>
      <c r="D311" s="150"/>
      <c r="E311" s="150"/>
      <c r="F311" s="150"/>
      <c r="G311" s="150"/>
      <c r="H311" s="150"/>
      <c r="I311" s="150"/>
      <c r="J311" s="150"/>
      <c r="K311" s="150"/>
      <c r="L311" s="150"/>
      <c r="M311" s="150"/>
      <c r="N311" s="150"/>
      <c r="O311" s="150"/>
      <c r="P311" s="150"/>
      <c r="Q311" s="150"/>
      <c r="R311" s="150"/>
      <c r="S311" s="150"/>
      <c r="T311" s="150"/>
      <c r="U311" s="150"/>
      <c r="V311" s="150"/>
    </row>
    <row r="312" spans="1:22" ht="14.25">
      <c r="A312"/>
      <c r="B312" s="150"/>
      <c r="C312" s="150"/>
      <c r="D312" s="150"/>
      <c r="E312" s="150"/>
      <c r="F312" s="150"/>
      <c r="G312" s="150"/>
      <c r="H312" s="150"/>
      <c r="I312" s="150"/>
      <c r="J312" s="150"/>
      <c r="K312" s="150"/>
      <c r="L312" s="150"/>
      <c r="M312" s="150"/>
      <c r="N312" s="150"/>
      <c r="O312" s="150"/>
      <c r="P312" s="150"/>
      <c r="Q312" s="150"/>
      <c r="R312" s="150"/>
      <c r="S312" s="150"/>
      <c r="T312" s="150"/>
      <c r="U312" s="150"/>
      <c r="V312" s="150"/>
    </row>
    <row r="313" spans="1:22" ht="14.25">
      <c r="A313"/>
      <c r="B313" s="150"/>
      <c r="C313" s="150"/>
      <c r="D313" s="150"/>
      <c r="E313" s="150"/>
      <c r="F313" s="150"/>
      <c r="G313" s="150"/>
      <c r="H313" s="150"/>
      <c r="I313" s="150"/>
      <c r="J313" s="150"/>
      <c r="K313" s="150"/>
      <c r="L313" s="150"/>
      <c r="M313" s="150"/>
      <c r="N313" s="150"/>
      <c r="O313" s="150"/>
      <c r="P313" s="150"/>
      <c r="Q313" s="150"/>
      <c r="R313" s="150"/>
      <c r="S313" s="150"/>
      <c r="T313" s="150"/>
      <c r="U313" s="150"/>
      <c r="V313" s="150"/>
    </row>
    <row r="314" spans="1:22" ht="14.25">
      <c r="A314"/>
      <c r="B314" s="150"/>
      <c r="C314" s="150"/>
      <c r="D314" s="150"/>
      <c r="E314" s="150"/>
      <c r="F314" s="150"/>
      <c r="G314" s="150"/>
      <c r="H314" s="150"/>
      <c r="I314" s="150"/>
      <c r="J314" s="150"/>
      <c r="K314" s="150"/>
      <c r="L314" s="150"/>
      <c r="M314" s="150"/>
      <c r="N314" s="150"/>
      <c r="O314" s="150"/>
      <c r="P314" s="150"/>
      <c r="Q314" s="150"/>
      <c r="R314" s="150"/>
      <c r="S314" s="150"/>
      <c r="T314" s="150"/>
      <c r="U314" s="150"/>
      <c r="V314" s="150"/>
    </row>
    <row r="315" spans="1:22" ht="14.25">
      <c r="A315"/>
      <c r="B315" s="150"/>
      <c r="C315" s="150"/>
      <c r="D315" s="150"/>
      <c r="E315" s="150"/>
      <c r="F315" s="150"/>
      <c r="G315" s="150"/>
      <c r="H315" s="150"/>
      <c r="I315" s="150"/>
      <c r="J315" s="150"/>
      <c r="K315" s="150"/>
      <c r="L315" s="150"/>
      <c r="M315" s="150"/>
      <c r="N315" s="150"/>
      <c r="O315" s="150"/>
      <c r="P315" s="150"/>
      <c r="Q315" s="150"/>
      <c r="R315" s="150"/>
      <c r="S315" s="150"/>
      <c r="T315" s="150"/>
      <c r="U315" s="150"/>
      <c r="V315" s="150"/>
    </row>
    <row r="316" spans="1:22" ht="14.25">
      <c r="A316"/>
      <c r="B316" s="150"/>
      <c r="C316" s="150"/>
      <c r="D316" s="150"/>
      <c r="E316" s="150"/>
      <c r="F316" s="150"/>
      <c r="G316" s="150"/>
      <c r="H316" s="150"/>
      <c r="I316" s="150"/>
      <c r="J316" s="150"/>
      <c r="K316" s="150"/>
      <c r="L316" s="150"/>
      <c r="M316" s="150"/>
      <c r="N316" s="150"/>
      <c r="O316" s="150"/>
      <c r="P316" s="150"/>
      <c r="Q316" s="150"/>
      <c r="R316" s="150"/>
      <c r="S316" s="150"/>
      <c r="T316" s="150"/>
      <c r="U316" s="150"/>
      <c r="V316" s="150"/>
    </row>
    <row r="317" spans="1:22" ht="14.25">
      <c r="A317"/>
      <c r="B317" s="150"/>
      <c r="C317" s="150"/>
      <c r="D317" s="150"/>
      <c r="E317" s="150"/>
      <c r="F317" s="150"/>
      <c r="G317" s="150"/>
      <c r="H317" s="150"/>
      <c r="I317" s="150"/>
      <c r="J317" s="150"/>
      <c r="K317" s="150"/>
      <c r="L317" s="150"/>
      <c r="M317" s="150"/>
      <c r="N317" s="150"/>
      <c r="O317" s="150"/>
      <c r="P317" s="150"/>
      <c r="Q317" s="150"/>
      <c r="R317" s="150"/>
      <c r="S317" s="150"/>
      <c r="T317" s="150"/>
      <c r="U317" s="150"/>
      <c r="V317" s="150"/>
    </row>
    <row r="318" spans="1:22" ht="14.25">
      <c r="A318"/>
      <c r="B318" s="150"/>
      <c r="C318" s="150"/>
      <c r="D318" s="150"/>
      <c r="E318" s="150"/>
      <c r="F318" s="150"/>
      <c r="G318" s="150"/>
      <c r="H318" s="150"/>
      <c r="I318" s="150"/>
      <c r="J318" s="150"/>
      <c r="K318" s="150"/>
      <c r="L318" s="150"/>
      <c r="M318" s="150"/>
      <c r="N318" s="150"/>
      <c r="O318" s="150"/>
      <c r="P318" s="150"/>
      <c r="Q318" s="150"/>
      <c r="R318" s="150"/>
      <c r="S318" s="150"/>
      <c r="T318" s="150"/>
      <c r="U318" s="150"/>
      <c r="V318" s="150"/>
    </row>
    <row r="319" spans="1:22" ht="14.25">
      <c r="A319"/>
      <c r="B319" s="150"/>
      <c r="C319" s="150"/>
      <c r="D319" s="150"/>
      <c r="E319" s="150"/>
      <c r="F319" s="150"/>
      <c r="G319" s="150"/>
      <c r="H319" s="150"/>
      <c r="I319" s="150"/>
      <c r="J319" s="150"/>
      <c r="K319" s="150"/>
      <c r="L319" s="150"/>
      <c r="M319" s="150"/>
      <c r="N319" s="150"/>
      <c r="O319" s="150"/>
      <c r="P319" s="150"/>
      <c r="Q319" s="150"/>
      <c r="R319" s="150"/>
      <c r="S319" s="150"/>
      <c r="T319" s="150"/>
      <c r="U319" s="150"/>
      <c r="V319" s="150"/>
    </row>
    <row r="320" spans="1:22" ht="14.25">
      <c r="A320"/>
      <c r="B320" s="150"/>
      <c r="C320" s="150"/>
      <c r="D320" s="150"/>
      <c r="E320" s="150"/>
      <c r="F320" s="150"/>
      <c r="G320" s="150"/>
      <c r="H320" s="150"/>
      <c r="I320" s="150"/>
      <c r="J320" s="150"/>
      <c r="K320" s="150"/>
      <c r="L320" s="150"/>
      <c r="M320" s="150"/>
      <c r="N320" s="150"/>
      <c r="O320" s="150"/>
      <c r="P320" s="150"/>
      <c r="Q320" s="150"/>
      <c r="R320" s="150"/>
      <c r="S320" s="150"/>
      <c r="T320" s="150"/>
      <c r="U320" s="150"/>
    </row>
    <row r="321" spans="1:21" ht="14.25">
      <c r="A321"/>
      <c r="B321" s="150"/>
      <c r="C321" s="150"/>
      <c r="D321" s="150"/>
      <c r="E321" s="150"/>
      <c r="F321" s="150"/>
      <c r="G321" s="150"/>
      <c r="H321" s="150"/>
      <c r="I321" s="150"/>
      <c r="J321" s="150"/>
      <c r="K321" s="150"/>
      <c r="L321" s="150"/>
      <c r="M321" s="150"/>
      <c r="N321" s="150"/>
      <c r="O321" s="150"/>
      <c r="P321" s="150"/>
      <c r="Q321" s="150"/>
      <c r="R321" s="150"/>
      <c r="S321" s="150"/>
      <c r="T321" s="150"/>
      <c r="U321" s="150"/>
    </row>
    <row r="322" spans="1:21" ht="14.25">
      <c r="A322"/>
      <c r="B322" s="150"/>
      <c r="C322" s="150"/>
      <c r="D322" s="150"/>
      <c r="E322" s="150"/>
      <c r="F322" s="150"/>
      <c r="G322" s="150"/>
      <c r="H322" s="150"/>
      <c r="I322" s="150"/>
      <c r="J322" s="150"/>
      <c r="K322" s="150"/>
      <c r="L322" s="150"/>
      <c r="M322" s="150"/>
      <c r="N322" s="150"/>
      <c r="O322" s="150"/>
      <c r="P322" s="150"/>
      <c r="Q322" s="150"/>
      <c r="R322" s="150"/>
      <c r="S322" s="150"/>
      <c r="T322" s="150"/>
      <c r="U322" s="150"/>
    </row>
    <row r="323" spans="1:21" ht="14.25">
      <c r="A323"/>
      <c r="B323" s="150"/>
      <c r="C323" s="150"/>
      <c r="D323" s="150"/>
      <c r="E323" s="150"/>
      <c r="F323" s="150"/>
      <c r="G323" s="150"/>
      <c r="H323" s="150"/>
      <c r="I323" s="150"/>
      <c r="J323" s="150"/>
      <c r="K323" s="150"/>
      <c r="L323" s="150"/>
      <c r="M323" s="150"/>
      <c r="N323" s="150"/>
      <c r="O323" s="150"/>
      <c r="P323" s="150"/>
      <c r="Q323" s="150"/>
      <c r="R323" s="150"/>
      <c r="S323" s="150"/>
      <c r="T323" s="150"/>
      <c r="U323" s="150"/>
    </row>
    <row r="324" spans="1:21" ht="14.25">
      <c r="A324"/>
      <c r="B324" s="150"/>
      <c r="C324" s="150"/>
      <c r="D324" s="150"/>
      <c r="E324" s="150"/>
      <c r="F324" s="150"/>
      <c r="G324" s="150"/>
      <c r="H324" s="150"/>
      <c r="I324" s="150"/>
      <c r="J324" s="150"/>
      <c r="K324" s="150"/>
      <c r="L324" s="150"/>
      <c r="M324" s="150"/>
      <c r="N324" s="150"/>
      <c r="O324" s="150"/>
      <c r="P324" s="150"/>
      <c r="Q324" s="150"/>
      <c r="R324" s="150"/>
      <c r="S324" s="150"/>
      <c r="T324" s="150"/>
      <c r="U324" s="150"/>
    </row>
    <row r="325" spans="1:21" ht="14.25">
      <c r="A325"/>
      <c r="B325" s="150"/>
      <c r="C325" s="150"/>
      <c r="D325" s="150"/>
      <c r="E325" s="150"/>
      <c r="F325" s="150"/>
      <c r="G325" s="150"/>
      <c r="H325" s="150"/>
      <c r="I325" s="150"/>
      <c r="J325" s="150"/>
      <c r="K325" s="150"/>
      <c r="L325" s="150"/>
      <c r="M325" s="150"/>
      <c r="N325" s="150"/>
      <c r="O325" s="150"/>
      <c r="P325" s="150"/>
      <c r="Q325" s="150"/>
      <c r="R325" s="150"/>
      <c r="S325" s="150"/>
      <c r="T325" s="150"/>
      <c r="U325" s="150"/>
    </row>
    <row r="326" spans="1:21" ht="14.25">
      <c r="A326"/>
      <c r="B326" s="150"/>
      <c r="C326" s="150"/>
      <c r="D326" s="150"/>
      <c r="E326" s="150"/>
      <c r="F326" s="150"/>
      <c r="G326" s="150"/>
      <c r="H326" s="150"/>
      <c r="I326" s="150"/>
      <c r="J326" s="150"/>
      <c r="K326" s="150"/>
      <c r="L326" s="150"/>
      <c r="M326" s="150"/>
      <c r="N326" s="150"/>
      <c r="O326" s="150"/>
      <c r="P326" s="150"/>
      <c r="Q326" s="150"/>
      <c r="R326" s="150"/>
      <c r="S326" s="150"/>
      <c r="T326" s="150"/>
      <c r="U326" s="150"/>
    </row>
    <row r="327" spans="1:21" ht="14.25">
      <c r="A327"/>
      <c r="B327" s="150"/>
      <c r="C327" s="150"/>
      <c r="D327" s="150"/>
      <c r="E327" s="150"/>
      <c r="F327" s="150"/>
      <c r="G327" s="150"/>
      <c r="H327" s="150"/>
      <c r="I327" s="150"/>
      <c r="J327" s="150"/>
      <c r="K327" s="150"/>
      <c r="L327" s="150"/>
      <c r="M327" s="150"/>
      <c r="N327" s="150"/>
      <c r="O327" s="150"/>
      <c r="P327" s="150"/>
      <c r="Q327" s="150"/>
      <c r="R327" s="150"/>
      <c r="S327" s="150"/>
      <c r="T327" s="150"/>
      <c r="U327" s="150"/>
    </row>
    <row r="328" spans="1:21" ht="14.25">
      <c r="A328"/>
      <c r="B328" s="150"/>
      <c r="C328" s="150"/>
      <c r="D328" s="150"/>
      <c r="E328" s="150"/>
      <c r="F328" s="150"/>
      <c r="G328" s="150"/>
      <c r="H328" s="150"/>
      <c r="I328" s="150"/>
      <c r="J328" s="150"/>
      <c r="K328" s="150"/>
      <c r="L328" s="150"/>
      <c r="M328" s="150"/>
      <c r="N328" s="150"/>
      <c r="O328" s="150"/>
      <c r="P328" s="150"/>
      <c r="Q328" s="150"/>
      <c r="R328" s="150"/>
      <c r="S328" s="150"/>
      <c r="T328" s="150"/>
      <c r="U328" s="150"/>
    </row>
    <row r="329" spans="1:21" ht="14.25">
      <c r="A329"/>
      <c r="B329" s="150"/>
      <c r="C329" s="150"/>
      <c r="D329" s="150"/>
      <c r="E329" s="150"/>
      <c r="F329" s="150"/>
      <c r="G329" s="150"/>
      <c r="H329" s="150"/>
      <c r="I329" s="150"/>
      <c r="J329" s="150"/>
      <c r="K329" s="150"/>
      <c r="L329" s="150"/>
      <c r="M329" s="150"/>
      <c r="N329" s="150"/>
      <c r="O329" s="150"/>
      <c r="P329" s="150"/>
      <c r="Q329" s="150"/>
      <c r="R329" s="150"/>
      <c r="S329" s="150"/>
      <c r="T329" s="150"/>
      <c r="U329" s="150"/>
    </row>
    <row r="330" spans="1:21" ht="14.25">
      <c r="A330"/>
      <c r="B330" s="150"/>
      <c r="C330" s="150"/>
      <c r="D330" s="150"/>
      <c r="E330" s="150"/>
      <c r="F330" s="150"/>
      <c r="G330" s="150"/>
      <c r="H330" s="150"/>
      <c r="I330" s="150"/>
      <c r="J330" s="150"/>
      <c r="K330" s="150"/>
      <c r="L330" s="150"/>
      <c r="M330" s="150"/>
      <c r="N330" s="150"/>
      <c r="O330" s="150"/>
      <c r="P330" s="150"/>
      <c r="Q330" s="150"/>
      <c r="R330" s="150"/>
      <c r="S330" s="150"/>
      <c r="T330" s="150"/>
      <c r="U330" s="150"/>
    </row>
    <row r="331" spans="1:21" ht="14.25">
      <c r="A331"/>
      <c r="B331" s="150"/>
      <c r="C331" s="150"/>
      <c r="D331" s="150"/>
      <c r="E331" s="150"/>
      <c r="F331" s="150"/>
      <c r="G331" s="150"/>
      <c r="H331" s="150"/>
      <c r="I331" s="150"/>
      <c r="J331" s="150"/>
      <c r="K331" s="150"/>
      <c r="L331" s="150"/>
      <c r="M331" s="150"/>
      <c r="N331" s="150"/>
      <c r="O331" s="150"/>
      <c r="P331" s="150"/>
      <c r="Q331" s="150"/>
      <c r="R331" s="150"/>
      <c r="S331" s="150"/>
      <c r="T331" s="150"/>
      <c r="U331" s="150"/>
    </row>
    <row r="332" spans="1:21" ht="14.25">
      <c r="A332"/>
      <c r="B332" s="150"/>
      <c r="C332" s="150"/>
      <c r="D332" s="150"/>
      <c r="E332" s="150"/>
      <c r="F332" s="150"/>
      <c r="G332" s="150"/>
      <c r="H332" s="150"/>
      <c r="I332" s="150"/>
      <c r="J332" s="150"/>
      <c r="K332" s="150"/>
      <c r="L332" s="150"/>
      <c r="M332" s="150"/>
      <c r="N332" s="150"/>
      <c r="O332" s="150"/>
      <c r="P332" s="150"/>
      <c r="Q332" s="150"/>
      <c r="R332" s="150"/>
      <c r="S332" s="150"/>
      <c r="T332" s="150"/>
      <c r="U332" s="150"/>
    </row>
    <row r="333" spans="1:21" ht="14.25">
      <c r="A333"/>
      <c r="B333" s="150"/>
      <c r="C333" s="150"/>
      <c r="D333" s="150"/>
      <c r="E333" s="150"/>
      <c r="F333" s="150"/>
      <c r="G333" s="150"/>
      <c r="H333" s="150"/>
      <c r="I333" s="150"/>
      <c r="J333" s="150"/>
      <c r="K333" s="150"/>
      <c r="L333" s="150"/>
      <c r="M333" s="150"/>
      <c r="N333" s="150"/>
      <c r="O333" s="150"/>
      <c r="P333" s="150"/>
      <c r="Q333" s="150"/>
      <c r="R333" s="150"/>
      <c r="S333" s="150"/>
      <c r="T333" s="150"/>
      <c r="U333" s="150"/>
    </row>
    <row r="334" spans="1:21" ht="14.25">
      <c r="A334"/>
      <c r="B334" s="150"/>
      <c r="C334" s="150"/>
      <c r="D334" s="150"/>
      <c r="E334" s="150"/>
      <c r="F334" s="150"/>
      <c r="G334" s="150"/>
      <c r="H334" s="150"/>
      <c r="I334" s="150"/>
      <c r="J334" s="150"/>
      <c r="K334" s="150"/>
      <c r="L334" s="150"/>
      <c r="M334" s="150"/>
      <c r="N334" s="150"/>
      <c r="O334" s="150"/>
      <c r="P334" s="150"/>
      <c r="Q334" s="150"/>
      <c r="R334" s="150"/>
      <c r="S334" s="150"/>
      <c r="T334" s="150"/>
      <c r="U334" s="150"/>
    </row>
    <row r="335" spans="1:21" ht="14.25">
      <c r="A335"/>
      <c r="B335" s="150"/>
      <c r="C335" s="150"/>
      <c r="D335" s="150"/>
      <c r="E335" s="150"/>
      <c r="F335" s="150"/>
      <c r="G335" s="150"/>
      <c r="H335" s="150"/>
      <c r="I335" s="150"/>
      <c r="J335" s="150"/>
      <c r="K335" s="150"/>
      <c r="L335" s="150"/>
      <c r="M335" s="150"/>
      <c r="N335" s="150"/>
      <c r="O335" s="150"/>
      <c r="P335" s="150"/>
      <c r="Q335" s="150"/>
      <c r="R335" s="150"/>
      <c r="S335" s="150"/>
      <c r="T335" s="150"/>
      <c r="U335" s="150"/>
    </row>
    <row r="336" spans="1:21" ht="14.25">
      <c r="A336"/>
      <c r="B336" s="150"/>
      <c r="C336" s="150"/>
      <c r="D336" s="150"/>
      <c r="E336" s="150"/>
      <c r="F336" s="150"/>
      <c r="G336" s="150"/>
      <c r="H336" s="150"/>
      <c r="I336" s="150"/>
      <c r="J336" s="150"/>
      <c r="K336" s="150"/>
      <c r="L336" s="150"/>
      <c r="M336" s="150"/>
      <c r="N336" s="150"/>
      <c r="O336" s="150"/>
      <c r="P336" s="150"/>
      <c r="Q336" s="150"/>
      <c r="R336" s="150"/>
      <c r="S336" s="150"/>
      <c r="T336" s="150"/>
      <c r="U336" s="150"/>
    </row>
    <row r="337" spans="1:21" ht="14.25">
      <c r="A337"/>
      <c r="B337" s="150"/>
      <c r="C337" s="150"/>
      <c r="D337" s="150"/>
      <c r="E337" s="150"/>
      <c r="F337" s="150"/>
      <c r="G337" s="150"/>
      <c r="H337" s="150"/>
      <c r="I337" s="150"/>
      <c r="J337" s="150"/>
      <c r="K337" s="150"/>
      <c r="L337" s="150"/>
      <c r="M337" s="150"/>
      <c r="N337" s="150"/>
      <c r="O337" s="150"/>
      <c r="P337" s="150"/>
      <c r="Q337" s="150"/>
      <c r="R337" s="150"/>
      <c r="S337" s="150"/>
      <c r="T337" s="150"/>
      <c r="U337" s="150"/>
    </row>
    <row r="338" spans="1:21" ht="14.25">
      <c r="A338"/>
      <c r="B338" s="150"/>
      <c r="C338" s="150"/>
      <c r="D338" s="150"/>
      <c r="E338" s="150"/>
      <c r="F338" s="150"/>
      <c r="G338" s="150"/>
      <c r="H338" s="150"/>
      <c r="I338" s="150"/>
      <c r="J338" s="150"/>
      <c r="K338" s="150"/>
      <c r="L338" s="150"/>
      <c r="M338" s="150"/>
      <c r="N338" s="150"/>
      <c r="O338" s="150"/>
      <c r="P338" s="150"/>
      <c r="Q338" s="150"/>
      <c r="R338" s="150"/>
      <c r="S338" s="150"/>
      <c r="T338" s="150"/>
      <c r="U338" s="150"/>
    </row>
    <row r="339" spans="1:21" ht="14.25">
      <c r="A339"/>
      <c r="B339" s="150"/>
      <c r="C339" s="150"/>
      <c r="D339" s="150"/>
      <c r="E339" s="150"/>
      <c r="F339" s="150"/>
      <c r="G339" s="150"/>
      <c r="H339" s="150"/>
      <c r="I339" s="150"/>
      <c r="J339" s="150"/>
      <c r="K339" s="150"/>
      <c r="L339" s="150"/>
      <c r="M339" s="150"/>
      <c r="N339" s="150"/>
      <c r="O339" s="150"/>
      <c r="P339" s="150"/>
      <c r="Q339" s="150"/>
      <c r="R339" s="150"/>
      <c r="S339" s="150"/>
      <c r="T339" s="150"/>
      <c r="U339" s="150"/>
    </row>
    <row r="340" spans="1:21" ht="14.25">
      <c r="A340"/>
      <c r="B340" s="150"/>
      <c r="C340" s="150"/>
      <c r="D340" s="150"/>
      <c r="E340" s="150"/>
      <c r="F340" s="150"/>
      <c r="G340" s="150"/>
      <c r="H340" s="150"/>
      <c r="I340" s="150"/>
      <c r="J340" s="150"/>
      <c r="K340" s="150"/>
      <c r="L340" s="150"/>
      <c r="M340" s="150"/>
      <c r="N340" s="150"/>
      <c r="O340" s="150"/>
      <c r="P340" s="150"/>
      <c r="Q340" s="150"/>
      <c r="R340" s="150"/>
      <c r="S340" s="150"/>
      <c r="T340" s="150"/>
      <c r="U340" s="150"/>
    </row>
    <row r="341" spans="1:21" ht="14.25">
      <c r="A341"/>
      <c r="B341" s="150"/>
      <c r="C341" s="150"/>
      <c r="D341" s="150"/>
      <c r="E341" s="150"/>
      <c r="F341" s="150"/>
      <c r="G341" s="150"/>
      <c r="H341" s="150"/>
      <c r="I341" s="150"/>
      <c r="J341" s="150"/>
      <c r="K341" s="150"/>
      <c r="L341" s="150"/>
      <c r="M341" s="150"/>
      <c r="N341" s="150"/>
      <c r="O341" s="150"/>
      <c r="P341" s="150"/>
      <c r="Q341" s="150"/>
      <c r="R341" s="150"/>
      <c r="S341" s="150"/>
      <c r="T341" s="150"/>
      <c r="U341" s="150"/>
    </row>
    <row r="342" spans="1:21" ht="14.25">
      <c r="A342"/>
      <c r="B342" s="150"/>
      <c r="C342" s="150"/>
      <c r="D342" s="150"/>
      <c r="E342" s="150"/>
      <c r="F342" s="150"/>
      <c r="G342" s="150"/>
      <c r="H342" s="150"/>
      <c r="I342" s="150"/>
      <c r="J342" s="150"/>
      <c r="K342" s="150"/>
      <c r="L342" s="150"/>
      <c r="M342" s="150"/>
      <c r="N342" s="150"/>
      <c r="O342" s="150"/>
      <c r="P342" s="150"/>
      <c r="Q342" s="150"/>
      <c r="R342" s="150"/>
      <c r="S342" s="150"/>
      <c r="T342" s="150"/>
      <c r="U342" s="150"/>
    </row>
    <row r="343" spans="1:21" ht="14.25">
      <c r="A343"/>
      <c r="B343" s="150"/>
      <c r="C343" s="150"/>
      <c r="D343" s="150"/>
      <c r="E343" s="150"/>
      <c r="F343" s="150"/>
      <c r="G343" s="150"/>
      <c r="H343" s="150"/>
      <c r="I343" s="150"/>
      <c r="J343" s="150"/>
      <c r="K343" s="150"/>
      <c r="L343" s="150"/>
      <c r="M343" s="150"/>
      <c r="N343" s="150"/>
      <c r="O343" s="150"/>
      <c r="P343" s="150"/>
      <c r="Q343" s="150"/>
      <c r="R343" s="150"/>
      <c r="S343" s="150"/>
      <c r="T343" s="150"/>
      <c r="U343" s="150"/>
    </row>
    <row r="344" spans="1:21" ht="14.25">
      <c r="A344"/>
      <c r="B344" s="150"/>
      <c r="C344" s="150"/>
      <c r="D344" s="150"/>
      <c r="E344" s="150"/>
      <c r="F344" s="150"/>
      <c r="G344" s="150"/>
      <c r="H344" s="150"/>
      <c r="I344" s="150"/>
      <c r="J344" s="150"/>
      <c r="K344" s="150"/>
      <c r="L344" s="150"/>
      <c r="M344" s="150"/>
      <c r="N344" s="150"/>
      <c r="O344" s="150"/>
      <c r="P344" s="150"/>
      <c r="Q344" s="150"/>
      <c r="R344" s="150"/>
      <c r="S344" s="150"/>
      <c r="T344" s="150"/>
      <c r="U344" s="150"/>
    </row>
    <row r="345" spans="1:21" ht="14.25">
      <c r="A345"/>
      <c r="B345" s="150"/>
      <c r="C345" s="150"/>
      <c r="D345" s="150"/>
      <c r="E345" s="150"/>
      <c r="F345" s="150"/>
      <c r="G345" s="150"/>
      <c r="H345" s="150"/>
      <c r="I345" s="150"/>
      <c r="J345" s="150"/>
      <c r="K345" s="150"/>
      <c r="L345" s="150"/>
      <c r="M345" s="150"/>
      <c r="N345" s="150"/>
      <c r="O345" s="150"/>
      <c r="P345" s="150"/>
      <c r="Q345" s="150"/>
      <c r="R345" s="150"/>
      <c r="S345" s="150"/>
      <c r="T345" s="150"/>
      <c r="U345" s="150"/>
    </row>
    <row r="346" spans="1:21" ht="14.25">
      <c r="A346"/>
      <c r="B346" s="150"/>
      <c r="C346" s="150"/>
      <c r="D346" s="150"/>
      <c r="E346" s="150"/>
      <c r="F346" s="150"/>
      <c r="G346" s="150"/>
      <c r="H346" s="150"/>
      <c r="I346" s="150"/>
      <c r="J346" s="150"/>
      <c r="K346" s="150"/>
      <c r="L346" s="150"/>
      <c r="M346" s="150"/>
      <c r="N346" s="150"/>
      <c r="O346" s="150"/>
      <c r="P346" s="150"/>
      <c r="Q346" s="150"/>
      <c r="R346" s="150"/>
      <c r="S346" s="150"/>
      <c r="T346" s="150"/>
      <c r="U346" s="150"/>
    </row>
    <row r="347" spans="1:21" ht="14.25">
      <c r="A347"/>
      <c r="B347" s="150"/>
      <c r="C347" s="150"/>
      <c r="D347" s="150"/>
      <c r="E347" s="150"/>
      <c r="F347" s="150"/>
      <c r="G347" s="150"/>
      <c r="H347" s="150"/>
      <c r="I347" s="150"/>
      <c r="J347" s="150"/>
      <c r="K347" s="150"/>
      <c r="L347" s="150"/>
      <c r="M347" s="150"/>
      <c r="N347" s="150"/>
      <c r="O347" s="150"/>
      <c r="P347" s="150"/>
      <c r="Q347" s="150"/>
      <c r="R347" s="150"/>
      <c r="S347" s="150"/>
      <c r="T347" s="150"/>
      <c r="U347" s="150"/>
    </row>
    <row r="348" spans="1:21" ht="14.25">
      <c r="A348"/>
      <c r="B348" s="150"/>
      <c r="C348" s="150"/>
      <c r="D348" s="150"/>
      <c r="E348" s="150"/>
      <c r="F348" s="150"/>
      <c r="G348" s="150"/>
      <c r="H348" s="150"/>
      <c r="I348" s="150"/>
      <c r="J348" s="150"/>
      <c r="K348" s="150"/>
      <c r="L348" s="150"/>
      <c r="M348" s="150"/>
      <c r="N348" s="150"/>
      <c r="O348" s="150"/>
      <c r="P348" s="150"/>
      <c r="Q348" s="150"/>
      <c r="R348" s="150"/>
      <c r="S348" s="150"/>
      <c r="T348" s="150"/>
      <c r="U348" s="150"/>
    </row>
    <row r="349" spans="1:21" ht="14.25">
      <c r="A349"/>
      <c r="B349" s="150"/>
      <c r="C349" s="150"/>
      <c r="D349" s="150"/>
      <c r="E349" s="150"/>
      <c r="F349" s="150"/>
      <c r="G349" s="150"/>
      <c r="H349" s="150"/>
      <c r="I349" s="150"/>
      <c r="J349" s="150"/>
      <c r="K349" s="150"/>
      <c r="L349" s="150"/>
      <c r="M349" s="150"/>
      <c r="N349" s="150"/>
      <c r="O349" s="150"/>
      <c r="P349" s="150"/>
      <c r="Q349" s="150"/>
      <c r="R349" s="150"/>
      <c r="S349" s="150"/>
      <c r="T349" s="150"/>
      <c r="U349" s="150"/>
    </row>
    <row r="350" spans="1:21" ht="14.25">
      <c r="A350"/>
      <c r="B350" s="150"/>
      <c r="C350" s="150"/>
      <c r="D350" s="150"/>
      <c r="E350" s="150"/>
      <c r="F350" s="150"/>
      <c r="G350" s="150"/>
      <c r="H350" s="150"/>
      <c r="I350" s="150"/>
      <c r="J350" s="150"/>
      <c r="K350" s="150"/>
      <c r="L350" s="150"/>
      <c r="M350" s="150"/>
      <c r="N350" s="150"/>
      <c r="O350" s="150"/>
      <c r="P350" s="150"/>
      <c r="Q350" s="150"/>
      <c r="R350" s="150"/>
      <c r="S350" s="150"/>
      <c r="T350" s="150"/>
      <c r="U350" s="150"/>
    </row>
    <row r="351" spans="1:21" ht="14.25">
      <c r="A351"/>
      <c r="B351" s="150"/>
      <c r="C351" s="150"/>
      <c r="D351" s="150"/>
      <c r="E351" s="150"/>
      <c r="F351" s="150"/>
      <c r="G351" s="150"/>
      <c r="H351" s="150"/>
      <c r="I351" s="150"/>
      <c r="J351" s="150"/>
      <c r="K351" s="150"/>
      <c r="L351" s="150"/>
      <c r="M351" s="150"/>
      <c r="N351" s="150"/>
      <c r="O351" s="150"/>
      <c r="P351" s="150"/>
      <c r="Q351" s="150"/>
      <c r="R351" s="150"/>
      <c r="S351" s="150"/>
      <c r="T351" s="150"/>
      <c r="U351" s="150"/>
    </row>
    <row r="352" spans="1:21" ht="14.25">
      <c r="A352"/>
      <c r="B352" s="150"/>
      <c r="C352" s="150"/>
      <c r="D352" s="150"/>
      <c r="E352" s="150"/>
      <c r="F352" s="150"/>
      <c r="G352" s="150"/>
      <c r="H352" s="150"/>
      <c r="I352" s="150"/>
      <c r="J352" s="150"/>
      <c r="K352" s="150"/>
      <c r="L352" s="150"/>
      <c r="M352" s="150"/>
      <c r="N352" s="150"/>
      <c r="O352" s="150"/>
      <c r="P352" s="150"/>
      <c r="Q352" s="150"/>
      <c r="R352" s="150"/>
      <c r="S352" s="150"/>
      <c r="T352" s="150"/>
      <c r="U352" s="150"/>
    </row>
    <row r="353" spans="1:21" ht="14.25">
      <c r="A353"/>
      <c r="B353" s="150"/>
      <c r="C353" s="150"/>
      <c r="D353" s="150"/>
      <c r="E353" s="150"/>
      <c r="F353" s="150"/>
      <c r="G353" s="150"/>
      <c r="H353" s="150"/>
      <c r="I353" s="150"/>
      <c r="J353" s="150"/>
      <c r="K353" s="150"/>
      <c r="L353" s="150"/>
      <c r="M353" s="150"/>
      <c r="N353" s="150"/>
      <c r="O353" s="150"/>
      <c r="P353" s="150"/>
      <c r="Q353" s="150"/>
      <c r="R353" s="150"/>
      <c r="S353" s="150"/>
      <c r="T353" s="150"/>
      <c r="U353" s="150"/>
    </row>
    <row r="354" spans="1:21" ht="14.25">
      <c r="A354"/>
      <c r="B354" s="150"/>
      <c r="C354" s="150"/>
      <c r="D354" s="150"/>
      <c r="E354" s="150"/>
      <c r="F354" s="150"/>
      <c r="G354" s="150"/>
      <c r="H354" s="150"/>
      <c r="I354" s="150"/>
      <c r="J354" s="150"/>
      <c r="K354" s="150"/>
      <c r="L354" s="150"/>
      <c r="M354" s="150"/>
      <c r="N354" s="150"/>
      <c r="O354" s="150"/>
      <c r="P354" s="150"/>
      <c r="Q354" s="150"/>
      <c r="R354" s="150"/>
      <c r="S354" s="150"/>
      <c r="T354" s="150"/>
      <c r="U354" s="150"/>
    </row>
    <row r="355" spans="1:21" ht="14.25">
      <c r="A355"/>
      <c r="B355" s="150"/>
      <c r="C355" s="150"/>
      <c r="D355" s="150"/>
      <c r="E355" s="150"/>
      <c r="F355" s="150"/>
      <c r="G355" s="150"/>
      <c r="H355" s="150"/>
      <c r="I355" s="150"/>
      <c r="J355" s="150"/>
      <c r="K355" s="150"/>
      <c r="L355" s="150"/>
      <c r="M355" s="150"/>
      <c r="N355" s="150"/>
      <c r="O355" s="150"/>
      <c r="P355" s="150"/>
      <c r="Q355" s="150"/>
      <c r="R355" s="150"/>
      <c r="S355" s="150"/>
      <c r="T355" s="150"/>
      <c r="U355" s="150"/>
    </row>
    <row r="356" spans="1:21" ht="14.25">
      <c r="A356"/>
      <c r="B356" s="150"/>
      <c r="C356" s="150"/>
      <c r="D356" s="150"/>
      <c r="E356" s="150"/>
      <c r="F356" s="150"/>
      <c r="G356" s="150"/>
      <c r="H356" s="150"/>
      <c r="I356" s="150"/>
      <c r="J356" s="150"/>
      <c r="K356" s="150"/>
      <c r="L356" s="150"/>
      <c r="M356" s="150"/>
      <c r="N356" s="150"/>
      <c r="O356" s="150"/>
      <c r="P356" s="150"/>
      <c r="Q356" s="150"/>
      <c r="R356" s="150"/>
      <c r="S356" s="150"/>
      <c r="T356" s="150"/>
      <c r="U356" s="150"/>
    </row>
    <row r="357" spans="1:21" ht="14.25">
      <c r="A357"/>
      <c r="B357" s="150"/>
      <c r="C357" s="150"/>
      <c r="D357" s="150"/>
      <c r="E357" s="150"/>
      <c r="F357" s="150"/>
      <c r="G357" s="150"/>
      <c r="H357" s="150"/>
      <c r="I357" s="150"/>
      <c r="J357" s="150"/>
      <c r="K357" s="150"/>
      <c r="L357" s="150"/>
      <c r="M357" s="150"/>
      <c r="N357" s="150"/>
      <c r="O357" s="150"/>
      <c r="P357" s="150"/>
      <c r="Q357" s="150"/>
      <c r="R357" s="150"/>
      <c r="S357" s="150"/>
      <c r="T357" s="150"/>
      <c r="U357" s="150"/>
    </row>
    <row r="358" spans="1:21" ht="14.25">
      <c r="A358"/>
      <c r="B358" s="150"/>
      <c r="C358" s="150"/>
      <c r="D358" s="150"/>
      <c r="E358" s="150"/>
      <c r="F358" s="150"/>
      <c r="G358" s="150"/>
      <c r="H358" s="150"/>
      <c r="I358" s="150"/>
      <c r="J358" s="150"/>
      <c r="K358" s="150"/>
      <c r="L358" s="150"/>
      <c r="M358" s="150"/>
      <c r="N358" s="150"/>
      <c r="O358" s="150"/>
      <c r="P358" s="150"/>
      <c r="Q358" s="150"/>
      <c r="R358" s="150"/>
      <c r="S358" s="150"/>
      <c r="T358" s="150"/>
      <c r="U358" s="150"/>
    </row>
    <row r="359" spans="1:21" ht="14.25">
      <c r="A359"/>
      <c r="B359" s="150"/>
      <c r="C359" s="150"/>
      <c r="D359" s="150"/>
      <c r="E359" s="150"/>
      <c r="F359" s="150"/>
      <c r="G359" s="150"/>
      <c r="H359" s="150"/>
      <c r="I359" s="150"/>
      <c r="J359" s="150"/>
      <c r="K359" s="150"/>
      <c r="L359" s="150"/>
      <c r="M359" s="150"/>
      <c r="N359" s="150"/>
      <c r="O359" s="150"/>
      <c r="P359" s="150"/>
      <c r="Q359" s="150"/>
      <c r="R359" s="150"/>
      <c r="S359" s="150"/>
      <c r="T359" s="150"/>
      <c r="U359" s="150"/>
    </row>
    <row r="360" spans="1:21" ht="14.25">
      <c r="A360"/>
      <c r="B360" s="150"/>
      <c r="C360" s="150"/>
      <c r="D360" s="150"/>
      <c r="E360" s="150"/>
      <c r="F360" s="150"/>
      <c r="G360" s="150"/>
      <c r="H360" s="150"/>
      <c r="I360" s="150"/>
      <c r="J360" s="150"/>
      <c r="K360" s="150"/>
      <c r="L360" s="150"/>
      <c r="M360" s="150"/>
      <c r="N360" s="150"/>
      <c r="O360" s="150"/>
      <c r="P360" s="150"/>
      <c r="Q360" s="150"/>
      <c r="R360" s="150"/>
      <c r="S360" s="150"/>
      <c r="T360" s="150"/>
      <c r="U360" s="150"/>
    </row>
    <row r="361" spans="1:21" ht="14.25">
      <c r="A361"/>
      <c r="B361" s="150"/>
      <c r="C361" s="150"/>
      <c r="D361" s="150"/>
      <c r="E361" s="150"/>
      <c r="F361" s="150"/>
      <c r="G361" s="150"/>
      <c r="H361" s="150"/>
      <c r="I361" s="150"/>
      <c r="J361" s="150"/>
      <c r="K361" s="150"/>
      <c r="L361" s="150"/>
      <c r="M361" s="150"/>
      <c r="N361" s="150"/>
      <c r="O361" s="150"/>
      <c r="P361" s="150"/>
      <c r="Q361" s="150"/>
      <c r="R361" s="150"/>
      <c r="S361" s="150"/>
      <c r="T361" s="150"/>
      <c r="U361" s="150"/>
    </row>
    <row r="362" spans="1:21" ht="14.25">
      <c r="A362"/>
      <c r="B362" s="150"/>
      <c r="C362" s="150"/>
      <c r="D362" s="150"/>
      <c r="E362" s="150"/>
      <c r="F362" s="150"/>
      <c r="G362" s="150"/>
      <c r="H362" s="150"/>
      <c r="I362" s="150"/>
      <c r="J362" s="150"/>
      <c r="K362" s="150"/>
      <c r="L362" s="150"/>
      <c r="M362" s="150"/>
      <c r="N362" s="150"/>
      <c r="O362" s="150"/>
      <c r="P362" s="150"/>
      <c r="Q362" s="150"/>
      <c r="R362" s="150"/>
      <c r="S362" s="150"/>
      <c r="T362" s="150"/>
      <c r="U362" s="150"/>
    </row>
    <row r="363" spans="1:21" ht="14.25">
      <c r="A363"/>
      <c r="B363" s="150"/>
      <c r="C363" s="150"/>
      <c r="D363" s="150"/>
      <c r="E363" s="150"/>
      <c r="F363" s="150"/>
      <c r="G363" s="150"/>
      <c r="H363" s="150"/>
      <c r="I363" s="150"/>
      <c r="J363" s="150"/>
      <c r="K363" s="150"/>
      <c r="L363" s="150"/>
      <c r="M363" s="150"/>
      <c r="N363" s="150"/>
      <c r="O363" s="150"/>
      <c r="P363" s="150"/>
      <c r="Q363" s="150"/>
      <c r="R363" s="150"/>
      <c r="S363" s="150"/>
      <c r="T363" s="150"/>
      <c r="U363" s="150"/>
    </row>
    <row r="364" spans="1:21" ht="14.25">
      <c r="A364"/>
      <c r="B364" s="150"/>
      <c r="C364" s="150"/>
      <c r="D364" s="150"/>
      <c r="E364" s="150"/>
      <c r="F364" s="150"/>
      <c r="G364" s="150"/>
      <c r="H364" s="150"/>
      <c r="I364" s="150"/>
      <c r="J364" s="150"/>
      <c r="K364" s="150"/>
      <c r="L364" s="150"/>
      <c r="M364" s="150"/>
      <c r="N364" s="150"/>
      <c r="O364" s="150"/>
      <c r="P364" s="150"/>
      <c r="Q364" s="150"/>
      <c r="R364" s="150"/>
      <c r="S364" s="150"/>
      <c r="T364" s="150"/>
      <c r="U364" s="150"/>
    </row>
    <row r="365" spans="1:21" ht="14.25">
      <c r="A365"/>
      <c r="B365" s="150"/>
      <c r="C365" s="150"/>
      <c r="D365" s="150"/>
      <c r="E365" s="150"/>
      <c r="F365" s="150"/>
      <c r="G365" s="150"/>
      <c r="H365" s="150"/>
      <c r="I365" s="150"/>
      <c r="J365" s="150"/>
      <c r="K365" s="150"/>
      <c r="L365" s="150"/>
      <c r="M365" s="150"/>
      <c r="N365" s="150"/>
      <c r="O365" s="150"/>
      <c r="P365" s="150"/>
      <c r="Q365" s="150"/>
      <c r="R365" s="150"/>
      <c r="S365" s="150"/>
      <c r="T365" s="150"/>
      <c r="U365" s="150"/>
    </row>
    <row r="366" spans="1:21" ht="14.25">
      <c r="A366"/>
      <c r="B366" s="150"/>
      <c r="C366" s="150"/>
      <c r="D366" s="150"/>
      <c r="E366" s="150"/>
      <c r="F366" s="150"/>
      <c r="G366" s="150"/>
      <c r="H366" s="150"/>
      <c r="I366" s="150"/>
      <c r="J366" s="150"/>
      <c r="K366" s="150"/>
      <c r="L366" s="150"/>
      <c r="M366" s="150"/>
      <c r="N366" s="150"/>
      <c r="O366" s="150"/>
      <c r="P366" s="150"/>
      <c r="Q366" s="150"/>
      <c r="R366" s="150"/>
      <c r="S366" s="150"/>
      <c r="T366" s="150"/>
      <c r="U366" s="150"/>
    </row>
    <row r="367" spans="1:21" ht="14.25">
      <c r="A367"/>
      <c r="B367" s="150"/>
      <c r="C367" s="150"/>
      <c r="D367" s="150"/>
      <c r="E367" s="150"/>
      <c r="F367" s="150"/>
      <c r="G367" s="150"/>
      <c r="H367" s="150"/>
      <c r="I367" s="150"/>
      <c r="J367" s="150"/>
      <c r="K367" s="150"/>
      <c r="L367" s="150"/>
      <c r="M367" s="150"/>
      <c r="N367" s="150"/>
      <c r="O367" s="150"/>
      <c r="P367" s="150"/>
      <c r="Q367" s="150"/>
      <c r="R367" s="150"/>
      <c r="S367" s="150"/>
      <c r="T367" s="150"/>
      <c r="U367" s="150"/>
    </row>
    <row r="368" spans="1:21" ht="14.25">
      <c r="A368"/>
      <c r="B368" s="150"/>
      <c r="C368" s="150"/>
      <c r="D368" s="150"/>
      <c r="E368" s="150"/>
      <c r="F368" s="150"/>
      <c r="G368" s="150"/>
      <c r="H368" s="150"/>
      <c r="I368" s="150"/>
      <c r="J368" s="150"/>
      <c r="K368" s="150"/>
      <c r="L368" s="150"/>
      <c r="M368" s="150"/>
      <c r="N368" s="150"/>
      <c r="O368" s="150"/>
      <c r="P368" s="150"/>
      <c r="Q368" s="150"/>
      <c r="R368" s="150"/>
      <c r="S368" s="150"/>
      <c r="T368" s="150"/>
      <c r="U368" s="150"/>
    </row>
    <row r="369" spans="1:21" ht="14.25">
      <c r="A369"/>
      <c r="B369" s="150"/>
      <c r="C369" s="150"/>
      <c r="D369" s="150"/>
      <c r="E369" s="150"/>
      <c r="F369" s="150"/>
      <c r="G369" s="150"/>
      <c r="H369" s="150"/>
      <c r="I369" s="150"/>
      <c r="J369" s="150"/>
      <c r="K369" s="150"/>
      <c r="L369" s="150"/>
      <c r="M369" s="150"/>
      <c r="N369" s="150"/>
      <c r="O369" s="150"/>
      <c r="P369" s="150"/>
      <c r="Q369" s="150"/>
      <c r="R369" s="150"/>
      <c r="S369" s="150"/>
      <c r="T369" s="150"/>
      <c r="U369" s="150"/>
    </row>
    <row r="370" spans="1:21" ht="14.25">
      <c r="A370"/>
      <c r="B370" s="150"/>
      <c r="C370" s="150"/>
      <c r="D370" s="150"/>
      <c r="E370" s="150"/>
      <c r="F370" s="150"/>
      <c r="G370" s="150"/>
      <c r="H370" s="150"/>
      <c r="I370" s="150"/>
      <c r="J370" s="150"/>
      <c r="K370" s="150"/>
      <c r="L370" s="150"/>
      <c r="M370" s="150"/>
      <c r="N370" s="150"/>
      <c r="O370" s="150"/>
      <c r="P370" s="150"/>
      <c r="Q370" s="150"/>
      <c r="R370" s="150"/>
      <c r="S370" s="150"/>
      <c r="T370" s="150"/>
      <c r="U370" s="150"/>
    </row>
    <row r="371" spans="1:21" ht="14.25">
      <c r="A371"/>
      <c r="B371" s="150"/>
      <c r="C371" s="150"/>
      <c r="D371" s="150"/>
      <c r="E371" s="150"/>
      <c r="F371" s="150"/>
      <c r="G371" s="150"/>
      <c r="H371" s="150"/>
      <c r="I371" s="150"/>
      <c r="J371" s="150"/>
      <c r="K371" s="150"/>
      <c r="L371" s="150"/>
      <c r="M371" s="150"/>
      <c r="N371" s="150"/>
      <c r="O371" s="150"/>
      <c r="P371" s="150"/>
      <c r="Q371" s="150"/>
      <c r="R371" s="150"/>
      <c r="S371" s="150"/>
      <c r="T371" s="150"/>
      <c r="U371" s="150"/>
    </row>
    <row r="372" spans="1:21" ht="14.25">
      <c r="A372"/>
      <c r="B372" s="150"/>
      <c r="C372" s="150"/>
      <c r="D372" s="150"/>
      <c r="E372" s="150"/>
      <c r="F372" s="150"/>
      <c r="G372" s="150"/>
      <c r="H372" s="150"/>
      <c r="I372" s="150"/>
      <c r="J372" s="150"/>
      <c r="K372" s="150"/>
      <c r="L372" s="150"/>
      <c r="M372" s="150"/>
      <c r="N372" s="150"/>
      <c r="O372" s="150"/>
      <c r="P372" s="150"/>
      <c r="Q372" s="150"/>
      <c r="R372" s="150"/>
      <c r="S372" s="150"/>
      <c r="T372" s="150"/>
      <c r="U372" s="150"/>
    </row>
    <row r="373" spans="1:21" ht="14.25">
      <c r="A373"/>
      <c r="B373" s="150"/>
      <c r="C373" s="150"/>
      <c r="D373" s="150"/>
      <c r="E373" s="150"/>
      <c r="F373" s="150"/>
      <c r="G373" s="150"/>
      <c r="H373" s="150"/>
      <c r="I373" s="150"/>
      <c r="J373" s="150"/>
      <c r="K373" s="150"/>
      <c r="L373" s="150"/>
      <c r="M373" s="150"/>
      <c r="N373" s="150"/>
      <c r="O373" s="150"/>
      <c r="P373" s="150"/>
      <c r="Q373" s="150"/>
      <c r="R373" s="150"/>
      <c r="S373" s="150"/>
      <c r="T373" s="150"/>
      <c r="U373" s="150"/>
    </row>
    <row r="374" spans="1:21" ht="14.25">
      <c r="A374"/>
      <c r="B374" s="150"/>
      <c r="C374" s="150"/>
      <c r="D374" s="150"/>
      <c r="E374" s="150"/>
      <c r="F374" s="150"/>
      <c r="G374" s="150"/>
      <c r="H374" s="150"/>
      <c r="I374" s="150"/>
      <c r="J374" s="150"/>
      <c r="K374" s="150"/>
      <c r="L374" s="150"/>
      <c r="M374" s="150"/>
      <c r="N374" s="150"/>
      <c r="O374" s="150"/>
      <c r="P374" s="150"/>
      <c r="Q374" s="150"/>
      <c r="R374" s="150"/>
      <c r="S374" s="150"/>
      <c r="T374" s="150"/>
      <c r="U374" s="150"/>
    </row>
    <row r="375" spans="1:21" ht="14.25">
      <c r="A375"/>
      <c r="B375" s="150"/>
      <c r="C375" s="150"/>
      <c r="D375" s="150"/>
      <c r="E375" s="150"/>
      <c r="F375" s="150"/>
      <c r="G375" s="150"/>
      <c r="H375" s="150"/>
      <c r="I375" s="150"/>
      <c r="J375" s="150"/>
      <c r="K375" s="150"/>
      <c r="L375" s="150"/>
      <c r="M375" s="150"/>
      <c r="N375" s="150"/>
      <c r="O375" s="150"/>
      <c r="P375" s="150"/>
      <c r="Q375" s="150"/>
      <c r="R375" s="150"/>
      <c r="S375" s="150"/>
      <c r="T375" s="150"/>
      <c r="U375" s="150"/>
    </row>
    <row r="376" spans="1:21" ht="14.25">
      <c r="A376"/>
      <c r="B376" s="150"/>
      <c r="C376" s="150"/>
      <c r="D376" s="150"/>
      <c r="E376" s="150"/>
      <c r="F376" s="150"/>
      <c r="G376" s="150"/>
      <c r="H376" s="150"/>
      <c r="I376" s="150"/>
      <c r="J376" s="150"/>
      <c r="K376" s="150"/>
      <c r="L376" s="150"/>
      <c r="M376" s="150"/>
      <c r="N376" s="150"/>
      <c r="O376" s="150"/>
      <c r="P376" s="150"/>
      <c r="Q376" s="150"/>
      <c r="R376" s="150"/>
      <c r="S376" s="150"/>
      <c r="T376" s="150"/>
      <c r="U376" s="150"/>
    </row>
    <row r="377" spans="1:21" ht="14.25">
      <c r="A377"/>
      <c r="B377" s="150"/>
      <c r="C377" s="150"/>
      <c r="D377" s="150"/>
      <c r="E377" s="150"/>
      <c r="F377" s="150"/>
      <c r="G377" s="150"/>
      <c r="H377" s="150"/>
      <c r="I377" s="150"/>
      <c r="J377" s="150"/>
      <c r="K377" s="150"/>
      <c r="L377" s="150"/>
      <c r="M377" s="150"/>
      <c r="N377" s="150"/>
      <c r="O377" s="150"/>
      <c r="P377" s="150"/>
      <c r="Q377" s="150"/>
      <c r="R377" s="150"/>
      <c r="S377" s="150"/>
      <c r="T377" s="150"/>
      <c r="U377" s="150"/>
    </row>
    <row r="378" spans="1:21" ht="14.25">
      <c r="A378"/>
      <c r="B378" s="150"/>
      <c r="C378" s="150"/>
      <c r="D378" s="150"/>
      <c r="E378" s="150"/>
      <c r="F378" s="150"/>
      <c r="G378" s="150"/>
      <c r="H378" s="150"/>
      <c r="I378" s="150"/>
      <c r="J378" s="150"/>
      <c r="K378" s="150"/>
      <c r="L378" s="150"/>
      <c r="M378" s="150"/>
      <c r="N378" s="150"/>
      <c r="O378" s="150"/>
      <c r="P378" s="150"/>
      <c r="Q378" s="150"/>
      <c r="R378" s="150"/>
      <c r="S378" s="150"/>
      <c r="T378" s="150"/>
      <c r="U378" s="150"/>
    </row>
    <row r="379" spans="1:21" ht="14.25">
      <c r="A379"/>
      <c r="B379" s="150"/>
      <c r="C379" s="150"/>
      <c r="D379" s="150"/>
      <c r="E379" s="150"/>
      <c r="F379" s="150"/>
      <c r="G379" s="150"/>
      <c r="H379" s="150"/>
      <c r="I379" s="150"/>
      <c r="J379" s="150"/>
      <c r="K379" s="150"/>
      <c r="L379" s="150"/>
      <c r="M379" s="150"/>
      <c r="N379" s="150"/>
      <c r="O379" s="150"/>
      <c r="P379" s="150"/>
      <c r="Q379" s="150"/>
      <c r="R379" s="150"/>
      <c r="S379" s="150"/>
      <c r="T379" s="150"/>
      <c r="U379" s="150"/>
    </row>
    <row r="380" spans="1:21" ht="14.25">
      <c r="A380"/>
      <c r="B380" s="150"/>
      <c r="C380" s="150"/>
      <c r="D380" s="150"/>
      <c r="E380" s="150"/>
      <c r="F380" s="150"/>
      <c r="G380" s="150"/>
      <c r="H380" s="150"/>
      <c r="I380" s="150"/>
      <c r="J380" s="150"/>
      <c r="K380" s="150"/>
      <c r="L380" s="150"/>
      <c r="M380" s="150"/>
      <c r="N380" s="150"/>
      <c r="O380" s="150"/>
      <c r="P380" s="150"/>
      <c r="Q380" s="150"/>
      <c r="R380" s="150"/>
      <c r="S380" s="150"/>
      <c r="T380" s="150"/>
      <c r="U380" s="150"/>
    </row>
    <row r="381" spans="1:21" ht="14.25">
      <c r="A381"/>
      <c r="B381" s="150"/>
      <c r="C381" s="150"/>
      <c r="D381" s="150"/>
      <c r="E381" s="150"/>
      <c r="F381" s="150"/>
      <c r="G381" s="150"/>
      <c r="H381" s="150"/>
      <c r="I381" s="150"/>
      <c r="J381" s="150"/>
      <c r="K381" s="150"/>
      <c r="L381" s="150"/>
      <c r="M381" s="150"/>
      <c r="N381" s="150"/>
      <c r="O381" s="150"/>
      <c r="P381" s="150"/>
      <c r="Q381" s="150"/>
      <c r="R381" s="150"/>
      <c r="S381" s="150"/>
      <c r="T381" s="150"/>
      <c r="U381" s="150"/>
    </row>
    <row r="382" spans="1:21" ht="14.25">
      <c r="A382"/>
      <c r="B382" s="150"/>
      <c r="C382" s="150"/>
      <c r="D382" s="150"/>
      <c r="E382" s="150"/>
      <c r="F382" s="150"/>
      <c r="G382" s="150"/>
      <c r="H382" s="150"/>
      <c r="I382" s="150"/>
      <c r="J382" s="150"/>
      <c r="K382" s="150"/>
      <c r="L382" s="150"/>
      <c r="M382" s="150"/>
      <c r="N382" s="150"/>
      <c r="O382" s="150"/>
      <c r="P382" s="150"/>
      <c r="Q382" s="150"/>
      <c r="R382" s="150"/>
      <c r="S382" s="150"/>
      <c r="T382" s="150"/>
      <c r="U382" s="150"/>
    </row>
    <row r="383" spans="1:21" ht="14.25">
      <c r="A383"/>
      <c r="B383" s="150"/>
      <c r="C383" s="150"/>
      <c r="D383" s="150"/>
      <c r="E383" s="150"/>
      <c r="F383" s="150"/>
      <c r="G383" s="150"/>
      <c r="H383" s="150"/>
      <c r="I383" s="150"/>
      <c r="J383" s="150"/>
      <c r="K383" s="150"/>
      <c r="L383" s="150"/>
      <c r="M383" s="150"/>
      <c r="N383" s="150"/>
      <c r="O383" s="150"/>
      <c r="P383" s="150"/>
      <c r="Q383" s="150"/>
      <c r="R383" s="150"/>
      <c r="S383" s="150"/>
      <c r="T383" s="150"/>
      <c r="U383" s="150"/>
    </row>
    <row r="384" spans="1:21" ht="14.25">
      <c r="A384"/>
      <c r="B384" s="150"/>
      <c r="C384" s="150"/>
      <c r="D384" s="150"/>
      <c r="E384" s="150"/>
      <c r="F384" s="150"/>
      <c r="G384" s="150"/>
      <c r="H384" s="150"/>
      <c r="I384" s="150"/>
      <c r="J384" s="150"/>
      <c r="K384" s="150"/>
      <c r="L384" s="150"/>
      <c r="M384" s="150"/>
      <c r="N384" s="150"/>
      <c r="O384" s="150"/>
      <c r="P384" s="150"/>
      <c r="Q384" s="150"/>
      <c r="R384" s="150"/>
      <c r="S384" s="150"/>
      <c r="T384" s="150"/>
      <c r="U384" s="150"/>
    </row>
    <row r="385" spans="1:21" ht="14.25">
      <c r="A385"/>
      <c r="B385" s="150"/>
      <c r="C385" s="150"/>
      <c r="D385" s="150"/>
      <c r="E385" s="150"/>
      <c r="F385" s="150"/>
      <c r="G385" s="150"/>
      <c r="H385" s="150"/>
      <c r="I385" s="150"/>
      <c r="J385" s="150"/>
      <c r="K385" s="150"/>
      <c r="L385" s="150"/>
      <c r="M385" s="150"/>
      <c r="N385" s="150"/>
      <c r="O385" s="150"/>
      <c r="P385" s="150"/>
      <c r="Q385" s="150"/>
      <c r="R385" s="150"/>
      <c r="S385" s="150"/>
      <c r="T385" s="150"/>
      <c r="U385" s="150"/>
    </row>
    <row r="386" spans="1:21" ht="14.25">
      <c r="A386"/>
      <c r="B386" s="150"/>
      <c r="C386" s="150"/>
      <c r="D386" s="150"/>
      <c r="E386" s="150"/>
      <c r="F386" s="150"/>
      <c r="G386" s="150"/>
      <c r="H386" s="150"/>
      <c r="I386" s="150"/>
      <c r="J386" s="150"/>
      <c r="K386" s="150"/>
      <c r="L386" s="150"/>
      <c r="M386" s="150"/>
      <c r="N386" s="150"/>
      <c r="O386" s="150"/>
      <c r="P386" s="150"/>
      <c r="Q386" s="150"/>
      <c r="R386" s="150"/>
      <c r="S386" s="150"/>
      <c r="T386" s="150"/>
      <c r="U386" s="150"/>
    </row>
    <row r="387" spans="1:21" ht="14.25">
      <c r="A387"/>
      <c r="B387" s="150"/>
      <c r="C387" s="150"/>
      <c r="D387" s="150"/>
      <c r="E387" s="150"/>
      <c r="F387" s="150"/>
      <c r="G387" s="150"/>
      <c r="H387" s="150"/>
      <c r="I387" s="150"/>
      <c r="J387" s="150"/>
      <c r="K387" s="150"/>
      <c r="L387" s="150"/>
      <c r="M387" s="150"/>
      <c r="N387" s="150"/>
      <c r="O387" s="150"/>
      <c r="P387" s="150"/>
      <c r="Q387" s="150"/>
      <c r="R387" s="150"/>
      <c r="S387" s="150"/>
      <c r="T387" s="150"/>
      <c r="U387" s="150"/>
    </row>
    <row r="388" spans="1:21" ht="14.25">
      <c r="A388"/>
      <c r="B388" s="150"/>
      <c r="C388" s="150"/>
      <c r="D388" s="150"/>
      <c r="E388" s="150"/>
      <c r="F388" s="150"/>
      <c r="G388" s="150"/>
      <c r="H388" s="150"/>
      <c r="I388" s="150"/>
      <c r="J388" s="150"/>
      <c r="K388" s="150"/>
      <c r="L388" s="150"/>
      <c r="M388" s="150"/>
      <c r="N388" s="150"/>
      <c r="O388" s="150"/>
      <c r="P388" s="150"/>
      <c r="Q388" s="150"/>
      <c r="R388" s="150"/>
      <c r="S388" s="150"/>
      <c r="T388" s="150"/>
      <c r="U388" s="150"/>
    </row>
    <row r="389" spans="1:21" ht="14.25">
      <c r="A389"/>
      <c r="B389" s="150"/>
      <c r="C389" s="150"/>
      <c r="D389" s="150"/>
      <c r="E389" s="150"/>
      <c r="F389" s="150"/>
      <c r="G389" s="150"/>
      <c r="H389" s="150"/>
      <c r="I389" s="150"/>
      <c r="J389" s="150"/>
      <c r="K389" s="150"/>
      <c r="L389" s="150"/>
      <c r="M389" s="150"/>
      <c r="N389" s="150"/>
      <c r="O389" s="150"/>
      <c r="P389" s="150"/>
      <c r="Q389" s="150"/>
      <c r="R389" s="150"/>
      <c r="S389" s="150"/>
      <c r="T389" s="150"/>
      <c r="U389" s="150"/>
    </row>
    <row r="390" spans="1:21" ht="14.25">
      <c r="A390"/>
      <c r="B390" s="150"/>
      <c r="C390" s="150"/>
      <c r="D390" s="150"/>
      <c r="E390" s="150"/>
      <c r="F390" s="150"/>
      <c r="G390" s="150"/>
      <c r="H390" s="150"/>
      <c r="I390" s="150"/>
      <c r="J390" s="150"/>
      <c r="K390" s="150"/>
      <c r="L390" s="150"/>
      <c r="M390" s="150"/>
      <c r="N390" s="150"/>
      <c r="O390" s="150"/>
      <c r="P390" s="150"/>
      <c r="Q390" s="150"/>
      <c r="R390" s="150"/>
      <c r="S390" s="150"/>
      <c r="T390" s="150"/>
      <c r="U390" s="150"/>
    </row>
    <row r="391" spans="1:21" ht="14.25">
      <c r="A391"/>
      <c r="B391" s="150"/>
      <c r="C391" s="150"/>
      <c r="D391" s="150"/>
      <c r="E391" s="150"/>
      <c r="F391" s="150"/>
      <c r="G391" s="150"/>
      <c r="H391" s="150"/>
      <c r="I391" s="150"/>
      <c r="J391" s="150"/>
      <c r="K391" s="150"/>
      <c r="L391" s="150"/>
      <c r="M391" s="150"/>
      <c r="N391" s="150"/>
      <c r="O391" s="150"/>
      <c r="P391" s="150"/>
      <c r="Q391" s="150"/>
      <c r="R391" s="150"/>
      <c r="S391" s="150"/>
      <c r="T391" s="150"/>
      <c r="U391" s="150"/>
    </row>
    <row r="392" spans="1:21" ht="14.25">
      <c r="A392"/>
      <c r="B392" s="150"/>
      <c r="C392" s="150"/>
      <c r="D392" s="150"/>
      <c r="E392" s="150"/>
      <c r="F392" s="150"/>
      <c r="G392" s="150"/>
      <c r="H392" s="150"/>
      <c r="I392" s="150"/>
      <c r="J392" s="150"/>
      <c r="K392" s="150"/>
      <c r="L392" s="150"/>
      <c r="M392" s="150"/>
      <c r="N392" s="150"/>
      <c r="O392" s="150"/>
      <c r="P392" s="150"/>
      <c r="Q392" s="150"/>
      <c r="R392" s="150"/>
      <c r="S392" s="150"/>
      <c r="T392" s="150"/>
      <c r="U392" s="150"/>
    </row>
    <row r="393" spans="1:21" ht="14.25">
      <c r="A393"/>
      <c r="B393" s="150"/>
      <c r="C393" s="150"/>
      <c r="D393" s="150"/>
      <c r="E393" s="150"/>
      <c r="F393" s="150"/>
      <c r="G393" s="150"/>
      <c r="H393" s="150"/>
      <c r="I393" s="150"/>
      <c r="J393" s="150"/>
      <c r="K393" s="150"/>
      <c r="L393" s="150"/>
      <c r="M393" s="150"/>
      <c r="N393" s="150"/>
      <c r="O393" s="150"/>
      <c r="P393" s="150"/>
      <c r="Q393" s="150"/>
      <c r="R393" s="150"/>
      <c r="S393" s="150"/>
      <c r="T393" s="150"/>
      <c r="U393" s="150"/>
    </row>
    <row r="394" spans="1:21" ht="14.25">
      <c r="A394"/>
      <c r="B394" s="150"/>
      <c r="C394" s="150"/>
      <c r="D394" s="150"/>
      <c r="E394" s="150"/>
      <c r="F394" s="150"/>
      <c r="G394" s="150"/>
      <c r="H394" s="150"/>
      <c r="I394" s="150"/>
      <c r="J394" s="150"/>
      <c r="K394" s="150"/>
      <c r="L394" s="150"/>
      <c r="M394" s="150"/>
      <c r="N394" s="150"/>
      <c r="O394" s="150"/>
      <c r="P394" s="150"/>
      <c r="Q394" s="150"/>
      <c r="R394" s="150"/>
      <c r="S394" s="150"/>
      <c r="T394" s="150"/>
      <c r="U394" s="150"/>
    </row>
    <row r="395" spans="1:21" ht="14.25">
      <c r="A395"/>
      <c r="B395" s="150"/>
      <c r="C395" s="150"/>
      <c r="D395" s="150"/>
      <c r="E395" s="150"/>
      <c r="F395" s="150"/>
      <c r="G395" s="150"/>
      <c r="H395" s="150"/>
      <c r="I395" s="150"/>
      <c r="J395" s="150"/>
      <c r="K395" s="150"/>
      <c r="L395" s="150"/>
      <c r="M395" s="150"/>
      <c r="N395" s="150"/>
      <c r="O395" s="150"/>
      <c r="P395" s="150"/>
      <c r="Q395" s="150"/>
      <c r="R395" s="150"/>
      <c r="S395" s="150"/>
      <c r="T395" s="150"/>
      <c r="U395" s="150"/>
    </row>
    <row r="396" spans="1:21" ht="14.25">
      <c r="A396"/>
      <c r="B396" s="150"/>
      <c r="C396" s="150"/>
      <c r="D396" s="150"/>
      <c r="E396" s="150"/>
      <c r="F396" s="150"/>
      <c r="G396" s="150"/>
      <c r="H396" s="150"/>
      <c r="I396" s="150"/>
      <c r="J396" s="150"/>
      <c r="K396" s="150"/>
      <c r="L396" s="150"/>
      <c r="M396" s="150"/>
      <c r="N396" s="150"/>
      <c r="O396" s="150"/>
      <c r="P396" s="150"/>
      <c r="Q396" s="150"/>
      <c r="R396" s="150"/>
      <c r="S396" s="150"/>
      <c r="T396" s="150"/>
      <c r="U396" s="150"/>
    </row>
    <row r="397" spans="1:21" ht="14.25">
      <c r="A397"/>
      <c r="B397" s="150"/>
      <c r="C397" s="150"/>
      <c r="D397" s="150"/>
      <c r="E397" s="150"/>
      <c r="F397" s="150"/>
      <c r="G397" s="150"/>
      <c r="H397" s="150"/>
      <c r="I397" s="150"/>
      <c r="J397" s="150"/>
      <c r="K397" s="150"/>
      <c r="L397" s="150"/>
      <c r="M397" s="150"/>
      <c r="N397" s="150"/>
      <c r="O397" s="150"/>
      <c r="P397" s="150"/>
      <c r="Q397" s="150"/>
      <c r="R397" s="150"/>
      <c r="S397" s="150"/>
      <c r="T397" s="150"/>
      <c r="U397" s="150"/>
    </row>
    <row r="398" spans="1:21" ht="14.25">
      <c r="A398"/>
      <c r="B398" s="150"/>
      <c r="C398" s="150"/>
      <c r="D398" s="150"/>
      <c r="E398" s="150"/>
      <c r="F398" s="150"/>
      <c r="G398" s="150"/>
      <c r="H398" s="150"/>
      <c r="I398" s="150"/>
      <c r="J398" s="150"/>
      <c r="K398" s="150"/>
      <c r="L398" s="150"/>
      <c r="M398" s="150"/>
      <c r="N398" s="150"/>
      <c r="O398" s="150"/>
      <c r="P398" s="150"/>
      <c r="Q398" s="150"/>
      <c r="R398" s="150"/>
      <c r="S398" s="150"/>
      <c r="T398" s="150"/>
      <c r="U398" s="150"/>
    </row>
    <row r="399" spans="1:21" ht="14.25">
      <c r="A399"/>
      <c r="B399" s="150"/>
      <c r="C399" s="150"/>
      <c r="D399" s="150"/>
      <c r="E399" s="150"/>
      <c r="F399" s="150"/>
      <c r="G399" s="150"/>
      <c r="H399" s="150"/>
      <c r="I399" s="150"/>
      <c r="J399" s="150"/>
      <c r="K399" s="150"/>
      <c r="L399" s="150"/>
      <c r="M399" s="150"/>
      <c r="N399" s="150"/>
      <c r="O399" s="150"/>
      <c r="P399" s="150"/>
      <c r="Q399" s="150"/>
      <c r="R399" s="150"/>
      <c r="S399" s="150"/>
      <c r="T399" s="150"/>
      <c r="U399" s="150"/>
    </row>
    <row r="400" spans="1:21" ht="14.25">
      <c r="A400"/>
      <c r="B400" s="150"/>
      <c r="C400" s="150"/>
      <c r="D400" s="150"/>
      <c r="E400" s="150"/>
      <c r="F400" s="150"/>
      <c r="G400" s="150"/>
      <c r="H400" s="150"/>
      <c r="I400" s="150"/>
      <c r="J400" s="150"/>
      <c r="K400" s="150"/>
      <c r="L400" s="150"/>
      <c r="M400" s="150"/>
      <c r="N400" s="150"/>
      <c r="O400" s="150"/>
      <c r="P400" s="150"/>
      <c r="Q400" s="150"/>
      <c r="R400" s="150"/>
      <c r="S400" s="150"/>
      <c r="T400" s="150"/>
    </row>
    <row r="401" spans="1:20" ht="14.25">
      <c r="A401"/>
      <c r="B401" s="150"/>
      <c r="C401" s="150"/>
      <c r="D401" s="150"/>
      <c r="E401" s="150"/>
      <c r="F401" s="150"/>
      <c r="G401" s="150"/>
      <c r="H401" s="150"/>
      <c r="I401" s="150"/>
      <c r="J401" s="150"/>
      <c r="K401" s="150"/>
      <c r="L401" s="150"/>
      <c r="M401" s="150"/>
      <c r="N401" s="150"/>
      <c r="O401" s="150"/>
      <c r="P401" s="150"/>
      <c r="Q401" s="150"/>
      <c r="R401" s="150"/>
      <c r="S401" s="150"/>
      <c r="T401" s="150"/>
    </row>
    <row r="402" spans="1:20" ht="14.25">
      <c r="A402"/>
      <c r="B402" s="150"/>
      <c r="C402" s="150"/>
      <c r="D402" s="150"/>
      <c r="E402" s="150"/>
      <c r="F402" s="150"/>
      <c r="G402" s="150"/>
      <c r="H402" s="150"/>
      <c r="I402" s="150"/>
      <c r="J402" s="150"/>
      <c r="K402" s="150"/>
      <c r="L402" s="150"/>
      <c r="M402" s="150"/>
      <c r="N402" s="150"/>
      <c r="O402" s="150"/>
      <c r="P402" s="150"/>
      <c r="Q402" s="150"/>
      <c r="R402" s="150"/>
      <c r="S402" s="150"/>
      <c r="T402" s="150"/>
    </row>
    <row r="403" spans="1:20" ht="14.25">
      <c r="A403"/>
      <c r="B403" s="150"/>
      <c r="C403" s="150"/>
      <c r="D403" s="150"/>
      <c r="E403" s="150"/>
      <c r="F403" s="150"/>
      <c r="G403" s="150"/>
      <c r="H403" s="150"/>
      <c r="I403" s="150"/>
      <c r="J403" s="150"/>
      <c r="K403" s="150"/>
      <c r="L403" s="150"/>
      <c r="M403" s="150"/>
      <c r="N403" s="150"/>
      <c r="O403" s="150"/>
      <c r="P403" s="150"/>
      <c r="Q403" s="150"/>
      <c r="R403" s="150"/>
      <c r="S403" s="150"/>
      <c r="T403" s="150"/>
    </row>
    <row r="404" spans="1:20" ht="14.25">
      <c r="A404"/>
      <c r="B404" s="150"/>
      <c r="C404" s="150"/>
      <c r="D404" s="150"/>
      <c r="E404" s="150"/>
      <c r="F404" s="150"/>
      <c r="G404" s="150"/>
      <c r="H404" s="150"/>
      <c r="I404" s="150"/>
      <c r="J404" s="150"/>
      <c r="K404" s="150"/>
      <c r="L404" s="150"/>
      <c r="M404" s="150"/>
      <c r="N404" s="150"/>
      <c r="O404" s="150"/>
      <c r="P404" s="150"/>
      <c r="Q404" s="150"/>
      <c r="R404" s="150"/>
      <c r="S404" s="150"/>
      <c r="T404" s="150"/>
    </row>
    <row r="405" spans="1:20" ht="14.25">
      <c r="A405"/>
      <c r="B405" s="150"/>
      <c r="C405" s="150"/>
      <c r="D405" s="150"/>
      <c r="E405" s="150"/>
      <c r="F405" s="150"/>
      <c r="G405" s="150"/>
      <c r="H405" s="150"/>
      <c r="I405" s="150"/>
      <c r="J405" s="150"/>
      <c r="K405" s="150"/>
      <c r="L405" s="150"/>
      <c r="M405" s="150"/>
      <c r="N405" s="150"/>
      <c r="O405" s="150"/>
      <c r="P405" s="150"/>
      <c r="Q405" s="150"/>
      <c r="R405" s="150"/>
      <c r="S405" s="150"/>
      <c r="T405" s="150"/>
    </row>
    <row r="406" spans="1:20" ht="14.25">
      <c r="A406"/>
      <c r="B406" s="150"/>
      <c r="C406" s="150"/>
      <c r="D406" s="150"/>
      <c r="E406" s="150"/>
      <c r="F406" s="150"/>
      <c r="G406" s="150"/>
      <c r="H406" s="150"/>
      <c r="I406" s="150"/>
      <c r="J406" s="150"/>
      <c r="K406" s="150"/>
      <c r="L406" s="150"/>
      <c r="M406" s="150"/>
      <c r="N406" s="150"/>
      <c r="O406" s="150"/>
      <c r="P406" s="150"/>
      <c r="Q406" s="150"/>
      <c r="R406" s="150"/>
      <c r="S406" s="150"/>
      <c r="T406" s="150"/>
    </row>
    <row r="407" spans="1:20" ht="14.25">
      <c r="A407"/>
      <c r="B407" s="150"/>
      <c r="C407" s="150"/>
      <c r="D407" s="150"/>
      <c r="E407" s="150"/>
      <c r="F407" s="150"/>
      <c r="G407" s="150"/>
      <c r="H407" s="150"/>
      <c r="I407" s="150"/>
      <c r="J407" s="150"/>
      <c r="K407" s="150"/>
      <c r="L407" s="150"/>
      <c r="M407" s="150"/>
      <c r="N407" s="150"/>
      <c r="O407" s="150"/>
      <c r="P407" s="150"/>
      <c r="Q407" s="150"/>
      <c r="R407" s="150"/>
      <c r="S407" s="150"/>
      <c r="T407" s="150"/>
    </row>
    <row r="408" spans="1:20" ht="14.25">
      <c r="A408"/>
      <c r="B408" s="150"/>
      <c r="C408" s="150"/>
      <c r="D408" s="150"/>
      <c r="E408" s="150"/>
      <c r="F408" s="150"/>
      <c r="G408" s="150"/>
      <c r="H408" s="150"/>
      <c r="I408" s="150"/>
      <c r="J408" s="150"/>
      <c r="K408" s="150"/>
      <c r="L408" s="150"/>
      <c r="M408" s="150"/>
      <c r="N408" s="150"/>
      <c r="O408" s="150"/>
      <c r="P408" s="150"/>
      <c r="Q408" s="150"/>
      <c r="R408" s="150"/>
      <c r="S408" s="150"/>
      <c r="T408" s="150"/>
    </row>
    <row r="409" spans="1:20" ht="14.25">
      <c r="A409"/>
      <c r="B409" s="150"/>
      <c r="C409" s="150"/>
      <c r="D409" s="150"/>
      <c r="E409" s="150"/>
      <c r="F409" s="150"/>
      <c r="G409" s="150"/>
      <c r="H409" s="150"/>
      <c r="I409" s="150"/>
      <c r="J409" s="150"/>
      <c r="K409" s="150"/>
      <c r="L409" s="150"/>
      <c r="M409" s="150"/>
      <c r="N409" s="150"/>
      <c r="O409" s="150"/>
      <c r="P409" s="150"/>
      <c r="Q409" s="150"/>
      <c r="R409" s="150"/>
      <c r="S409" s="150"/>
      <c r="T409" s="150"/>
    </row>
    <row r="410" spans="1:20" ht="14.25">
      <c r="A410"/>
      <c r="B410" s="150"/>
      <c r="C410" s="150"/>
      <c r="D410" s="150"/>
      <c r="E410" s="150"/>
      <c r="F410" s="150"/>
      <c r="G410" s="150"/>
      <c r="H410" s="150"/>
      <c r="I410" s="150"/>
      <c r="J410" s="150"/>
      <c r="K410" s="150"/>
      <c r="L410" s="150"/>
      <c r="M410" s="150"/>
      <c r="N410" s="150"/>
      <c r="O410" s="150"/>
      <c r="P410" s="150"/>
      <c r="Q410" s="150"/>
      <c r="R410" s="150"/>
      <c r="S410" s="150"/>
      <c r="T410" s="150"/>
    </row>
    <row r="411" spans="1:20" ht="14.25">
      <c r="A411"/>
      <c r="B411" s="150"/>
      <c r="C411" s="150"/>
      <c r="D411" s="150"/>
      <c r="E411" s="150"/>
      <c r="F411" s="150"/>
      <c r="G411" s="150"/>
      <c r="H411" s="150"/>
      <c r="I411" s="150"/>
      <c r="J411" s="150"/>
      <c r="K411" s="150"/>
      <c r="L411" s="150"/>
      <c r="M411" s="150"/>
      <c r="N411" s="150"/>
      <c r="O411" s="150"/>
      <c r="P411" s="150"/>
      <c r="Q411" s="150"/>
      <c r="R411" s="150"/>
      <c r="S411" s="150"/>
      <c r="T411" s="150"/>
    </row>
    <row r="412" spans="1:20" ht="14.25">
      <c r="A412"/>
      <c r="B412" s="150"/>
      <c r="C412" s="150"/>
      <c r="D412" s="150"/>
      <c r="E412" s="150"/>
      <c r="F412" s="150"/>
      <c r="G412" s="150"/>
      <c r="H412" s="150"/>
      <c r="I412" s="150"/>
      <c r="J412" s="150"/>
      <c r="K412" s="150"/>
      <c r="L412" s="150"/>
      <c r="M412" s="150"/>
      <c r="N412" s="150"/>
      <c r="O412" s="150"/>
      <c r="P412" s="150"/>
      <c r="Q412" s="150"/>
      <c r="R412" s="150"/>
      <c r="S412" s="150"/>
      <c r="T412" s="150"/>
    </row>
    <row r="413" spans="1:20" ht="14.25">
      <c r="A413"/>
      <c r="B413" s="150"/>
      <c r="C413" s="150"/>
      <c r="D413" s="150"/>
      <c r="E413" s="150"/>
      <c r="F413" s="150"/>
      <c r="G413" s="150"/>
      <c r="H413" s="150"/>
      <c r="I413" s="150"/>
      <c r="J413" s="150"/>
      <c r="K413" s="150"/>
      <c r="L413" s="150"/>
      <c r="M413" s="150"/>
      <c r="N413" s="150"/>
      <c r="O413" s="150"/>
      <c r="P413" s="150"/>
      <c r="Q413" s="150"/>
      <c r="R413" s="150"/>
      <c r="S413" s="150"/>
      <c r="T413" s="150"/>
    </row>
    <row r="414" spans="1:20" ht="14.25">
      <c r="A414"/>
      <c r="B414" s="150"/>
      <c r="C414" s="150"/>
      <c r="D414" s="150"/>
      <c r="E414" s="150"/>
      <c r="F414" s="150"/>
      <c r="G414" s="150"/>
      <c r="H414" s="150"/>
      <c r="I414" s="150"/>
      <c r="J414" s="150"/>
      <c r="K414" s="150"/>
      <c r="L414" s="150"/>
      <c r="M414" s="150"/>
      <c r="N414" s="150"/>
      <c r="O414" s="150"/>
      <c r="P414" s="150"/>
      <c r="Q414" s="150"/>
      <c r="R414" s="150"/>
      <c r="S414" s="150"/>
      <c r="T414" s="150"/>
    </row>
    <row r="415" spans="1:20" ht="14.25">
      <c r="A415"/>
      <c r="B415" s="150"/>
      <c r="C415" s="150"/>
      <c r="D415" s="150"/>
      <c r="E415" s="150"/>
      <c r="F415" s="150"/>
      <c r="G415" s="150"/>
      <c r="H415" s="150"/>
      <c r="I415" s="150"/>
      <c r="J415" s="150"/>
      <c r="K415" s="150"/>
      <c r="L415" s="150"/>
      <c r="M415" s="150"/>
      <c r="N415" s="150"/>
      <c r="O415" s="150"/>
      <c r="P415" s="150"/>
      <c r="Q415" s="150"/>
      <c r="R415" s="150"/>
      <c r="S415" s="150"/>
      <c r="T415" s="150"/>
    </row>
    <row r="416" spans="1:20" ht="14.25">
      <c r="A416"/>
      <c r="B416" s="150"/>
      <c r="C416" s="150"/>
      <c r="D416" s="150"/>
      <c r="E416" s="150"/>
      <c r="F416" s="150"/>
      <c r="G416" s="150"/>
      <c r="H416" s="150"/>
      <c r="I416" s="150"/>
      <c r="J416" s="150"/>
      <c r="K416" s="150"/>
      <c r="L416" s="150"/>
      <c r="M416" s="150"/>
      <c r="N416" s="150"/>
      <c r="O416" s="150"/>
      <c r="P416" s="150"/>
      <c r="Q416" s="150"/>
      <c r="R416" s="150"/>
      <c r="S416" s="150"/>
      <c r="T416" s="150"/>
    </row>
    <row r="417" spans="1:20" ht="14.25">
      <c r="A417"/>
      <c r="B417" s="150"/>
      <c r="C417" s="150"/>
      <c r="D417" s="150"/>
      <c r="E417" s="150"/>
      <c r="F417" s="150"/>
      <c r="G417" s="150"/>
      <c r="H417" s="150"/>
      <c r="I417" s="150"/>
      <c r="J417" s="150"/>
      <c r="K417" s="150"/>
      <c r="L417" s="150"/>
      <c r="M417" s="150"/>
      <c r="N417" s="150"/>
      <c r="O417" s="150"/>
      <c r="P417" s="150"/>
      <c r="Q417" s="150"/>
      <c r="R417" s="150"/>
      <c r="S417" s="150"/>
      <c r="T417" s="150"/>
    </row>
    <row r="418" spans="1:20" ht="14.25">
      <c r="A418"/>
      <c r="B418" s="150"/>
      <c r="C418" s="150"/>
      <c r="D418" s="150"/>
      <c r="E418" s="150"/>
      <c r="F418" s="150"/>
      <c r="G418" s="150"/>
      <c r="H418" s="150"/>
      <c r="I418" s="150"/>
      <c r="J418" s="150"/>
      <c r="K418" s="150"/>
      <c r="L418" s="150"/>
      <c r="M418" s="150"/>
      <c r="N418" s="150"/>
      <c r="O418" s="150"/>
      <c r="P418" s="150"/>
      <c r="Q418" s="150"/>
      <c r="R418" s="150"/>
      <c r="S418" s="150"/>
      <c r="T418" s="150"/>
    </row>
    <row r="419" spans="1:20" ht="14.25">
      <c r="A419"/>
      <c r="B419" s="150"/>
      <c r="C419" s="150"/>
      <c r="D419" s="150"/>
      <c r="E419" s="150"/>
      <c r="F419" s="150"/>
      <c r="G419" s="150"/>
      <c r="H419" s="150"/>
      <c r="I419" s="150"/>
      <c r="J419" s="150"/>
      <c r="K419" s="150"/>
      <c r="L419" s="150"/>
      <c r="M419" s="150"/>
      <c r="N419" s="150"/>
      <c r="O419" s="150"/>
      <c r="P419" s="150"/>
      <c r="Q419" s="150"/>
      <c r="R419" s="150"/>
      <c r="S419" s="150"/>
      <c r="T419" s="150"/>
    </row>
    <row r="420" spans="1:20" ht="14.25">
      <c r="A420"/>
      <c r="B420" s="150"/>
      <c r="C420" s="150"/>
      <c r="D420" s="150"/>
      <c r="E420" s="150"/>
      <c r="F420" s="150"/>
      <c r="G420" s="150"/>
      <c r="H420" s="150"/>
      <c r="I420" s="150"/>
      <c r="J420" s="150"/>
      <c r="K420" s="150"/>
      <c r="L420" s="150"/>
      <c r="M420" s="150"/>
      <c r="N420" s="150"/>
      <c r="O420" s="150"/>
      <c r="P420" s="150"/>
      <c r="Q420" s="150"/>
      <c r="R420" s="150"/>
      <c r="S420" s="150"/>
      <c r="T420" s="150"/>
    </row>
    <row r="421" spans="1:20" ht="14.25">
      <c r="A421"/>
      <c r="B421" s="150"/>
      <c r="C421" s="150"/>
      <c r="D421" s="150"/>
      <c r="E421" s="150"/>
      <c r="F421" s="150"/>
      <c r="G421" s="150"/>
      <c r="H421" s="150"/>
      <c r="I421" s="150"/>
      <c r="J421" s="150"/>
      <c r="K421" s="150"/>
      <c r="L421" s="150"/>
      <c r="M421" s="150"/>
      <c r="N421" s="150"/>
      <c r="O421" s="150"/>
      <c r="P421" s="150"/>
      <c r="Q421" s="150"/>
      <c r="R421" s="150"/>
      <c r="S421" s="150"/>
      <c r="T421" s="150"/>
    </row>
    <row r="422" spans="1:20" ht="14.25">
      <c r="A422"/>
      <c r="B422" s="150"/>
      <c r="C422" s="150"/>
      <c r="D422" s="150"/>
      <c r="E422" s="150"/>
      <c r="F422" s="150"/>
      <c r="G422" s="150"/>
      <c r="H422" s="150"/>
      <c r="I422" s="150"/>
      <c r="J422" s="150"/>
      <c r="K422" s="150"/>
      <c r="L422" s="150"/>
      <c r="M422" s="150"/>
      <c r="N422" s="150"/>
      <c r="O422" s="150"/>
      <c r="P422" s="150"/>
      <c r="Q422" s="150"/>
      <c r="R422" s="150"/>
      <c r="S422" s="150"/>
      <c r="T422" s="150"/>
    </row>
    <row r="423" spans="1:20" ht="14.25">
      <c r="A423"/>
      <c r="B423" s="150"/>
      <c r="C423" s="150"/>
      <c r="D423" s="150"/>
      <c r="E423" s="150"/>
      <c r="F423" s="150"/>
      <c r="G423" s="150"/>
      <c r="H423" s="150"/>
      <c r="I423" s="150"/>
      <c r="J423" s="150"/>
      <c r="K423" s="150"/>
      <c r="L423" s="150"/>
      <c r="M423" s="150"/>
      <c r="N423" s="150"/>
      <c r="O423" s="150"/>
      <c r="P423" s="150"/>
      <c r="Q423" s="150"/>
      <c r="R423" s="150"/>
      <c r="S423" s="150"/>
      <c r="T423" s="150"/>
    </row>
    <row r="424" spans="1:20" ht="14.25">
      <c r="A424"/>
      <c r="B424" s="150"/>
      <c r="C424" s="150"/>
      <c r="D424" s="150"/>
      <c r="E424" s="150"/>
      <c r="F424" s="150"/>
      <c r="G424" s="150"/>
      <c r="H424" s="150"/>
      <c r="I424" s="150"/>
      <c r="J424" s="150"/>
      <c r="K424" s="150"/>
      <c r="L424" s="150"/>
      <c r="M424" s="150"/>
      <c r="N424" s="150"/>
      <c r="O424" s="150"/>
      <c r="P424" s="150"/>
      <c r="Q424" s="150"/>
      <c r="R424" s="150"/>
      <c r="S424" s="150"/>
      <c r="T424" s="150"/>
    </row>
    <row r="425" spans="1:20" ht="14.25">
      <c r="A425"/>
      <c r="B425" s="150"/>
      <c r="C425" s="150"/>
      <c r="D425" s="150"/>
      <c r="E425" s="150"/>
      <c r="F425" s="150"/>
      <c r="G425" s="150"/>
      <c r="H425" s="150"/>
      <c r="I425" s="150"/>
      <c r="J425" s="150"/>
      <c r="K425" s="150"/>
      <c r="L425" s="150"/>
      <c r="M425" s="150"/>
      <c r="N425" s="150"/>
      <c r="O425" s="150"/>
      <c r="P425" s="150"/>
      <c r="Q425" s="150"/>
      <c r="R425" s="150"/>
      <c r="S425" s="150"/>
      <c r="T425" s="150"/>
    </row>
    <row r="426" spans="1:20" ht="14.25">
      <c r="A426"/>
      <c r="B426" s="150"/>
      <c r="C426" s="150"/>
      <c r="D426" s="150"/>
      <c r="E426" s="150"/>
      <c r="F426" s="150"/>
      <c r="G426" s="150"/>
      <c r="H426" s="150"/>
      <c r="I426" s="150"/>
      <c r="J426" s="150"/>
      <c r="K426" s="150"/>
      <c r="L426" s="150"/>
      <c r="M426" s="150"/>
      <c r="N426" s="150"/>
      <c r="O426" s="150"/>
      <c r="P426" s="150"/>
      <c r="Q426" s="150"/>
      <c r="R426" s="150"/>
      <c r="S426" s="150"/>
      <c r="T426" s="150"/>
    </row>
    <row r="427" spans="1:20" ht="14.25">
      <c r="A427"/>
      <c r="B427" s="150"/>
      <c r="C427" s="150"/>
      <c r="D427" s="150"/>
      <c r="E427" s="150"/>
      <c r="F427" s="150"/>
      <c r="G427" s="150"/>
      <c r="H427" s="150"/>
      <c r="I427" s="150"/>
      <c r="J427" s="150"/>
      <c r="K427" s="150"/>
      <c r="L427" s="150"/>
      <c r="M427" s="150"/>
      <c r="N427" s="150"/>
      <c r="O427" s="150"/>
      <c r="P427" s="150"/>
      <c r="Q427" s="150"/>
      <c r="R427" s="150"/>
      <c r="S427" s="150"/>
      <c r="T427" s="150"/>
    </row>
    <row r="428" spans="1:20" ht="14.25">
      <c r="A428"/>
      <c r="B428" s="150"/>
      <c r="C428" s="150"/>
      <c r="D428" s="150"/>
      <c r="E428" s="150"/>
      <c r="F428" s="150"/>
      <c r="G428" s="150"/>
      <c r="H428" s="150"/>
      <c r="I428" s="150"/>
      <c r="J428" s="150"/>
      <c r="K428" s="150"/>
      <c r="L428" s="150"/>
      <c r="M428" s="150"/>
      <c r="N428" s="150"/>
      <c r="O428" s="150"/>
      <c r="P428" s="150"/>
      <c r="Q428" s="150"/>
      <c r="R428" s="150"/>
      <c r="S428" s="150"/>
      <c r="T428" s="150"/>
    </row>
    <row r="429" spans="1:20" ht="14.25">
      <c r="A429"/>
      <c r="B429" s="150"/>
      <c r="C429" s="150"/>
      <c r="D429" s="150"/>
      <c r="E429" s="150"/>
      <c r="F429" s="150"/>
      <c r="G429" s="150"/>
      <c r="H429" s="150"/>
      <c r="I429" s="150"/>
      <c r="J429" s="150"/>
      <c r="K429" s="150"/>
      <c r="L429" s="150"/>
      <c r="M429" s="150"/>
      <c r="N429" s="150"/>
      <c r="O429" s="150"/>
      <c r="P429" s="150"/>
      <c r="Q429" s="150"/>
      <c r="R429" s="150"/>
      <c r="S429" s="150"/>
      <c r="T429" s="150"/>
    </row>
    <row r="430" spans="1:20" ht="14.25">
      <c r="A430"/>
      <c r="B430" s="150"/>
      <c r="C430" s="150"/>
      <c r="D430" s="150"/>
      <c r="E430" s="150"/>
      <c r="F430" s="150"/>
      <c r="G430" s="150"/>
      <c r="H430" s="150"/>
      <c r="I430" s="150"/>
      <c r="J430" s="150"/>
      <c r="K430" s="150"/>
      <c r="L430" s="150"/>
      <c r="M430" s="150"/>
      <c r="N430" s="150"/>
      <c r="O430" s="150"/>
      <c r="P430" s="150"/>
      <c r="Q430" s="150"/>
      <c r="R430" s="150"/>
      <c r="S430" s="150"/>
      <c r="T430" s="150"/>
    </row>
    <row r="431" spans="1:20" ht="14.25">
      <c r="A431"/>
      <c r="B431" s="150"/>
      <c r="C431" s="150"/>
      <c r="D431" s="150"/>
      <c r="E431" s="150"/>
      <c r="F431" s="150"/>
      <c r="G431" s="150"/>
      <c r="H431" s="150"/>
      <c r="I431" s="150"/>
      <c r="J431" s="150"/>
      <c r="K431" s="150"/>
      <c r="L431" s="150"/>
      <c r="M431" s="150"/>
      <c r="N431" s="150"/>
      <c r="O431" s="150"/>
      <c r="P431" s="150"/>
      <c r="Q431" s="150"/>
      <c r="R431" s="150"/>
      <c r="S431" s="150"/>
      <c r="T431" s="150"/>
    </row>
    <row r="432" spans="1:20" ht="14.25">
      <c r="A432"/>
      <c r="B432" s="150"/>
      <c r="C432" s="150"/>
      <c r="D432" s="150"/>
      <c r="E432" s="150"/>
      <c r="F432" s="150"/>
      <c r="G432" s="150"/>
      <c r="H432" s="150"/>
      <c r="I432" s="150"/>
      <c r="J432" s="150"/>
      <c r="K432" s="150"/>
      <c r="L432" s="150"/>
      <c r="M432" s="150"/>
      <c r="N432" s="150"/>
      <c r="O432" s="150"/>
      <c r="P432" s="150"/>
      <c r="Q432" s="150"/>
      <c r="R432" s="150"/>
      <c r="S432" s="150"/>
      <c r="T432" s="150"/>
    </row>
    <row r="433" spans="1:20" ht="14.25">
      <c r="A433"/>
      <c r="B433" s="150"/>
      <c r="C433" s="150"/>
      <c r="D433" s="150"/>
      <c r="E433" s="150"/>
      <c r="F433" s="150"/>
      <c r="G433" s="150"/>
      <c r="H433" s="150"/>
      <c r="I433" s="150"/>
      <c r="J433" s="150"/>
      <c r="K433" s="150"/>
      <c r="L433" s="150"/>
      <c r="M433" s="150"/>
      <c r="N433" s="150"/>
      <c r="O433" s="150"/>
      <c r="P433" s="150"/>
      <c r="Q433" s="150"/>
      <c r="R433" s="150"/>
      <c r="S433" s="150"/>
      <c r="T433" s="150"/>
    </row>
    <row r="434" spans="1:20" ht="14.25">
      <c r="A434"/>
      <c r="B434" s="150"/>
      <c r="C434" s="150"/>
      <c r="D434" s="150"/>
      <c r="E434" s="150"/>
      <c r="F434" s="150"/>
      <c r="G434" s="150"/>
      <c r="H434" s="150"/>
      <c r="I434" s="150"/>
      <c r="J434" s="150"/>
      <c r="K434" s="150"/>
      <c r="L434" s="150"/>
      <c r="M434" s="150"/>
      <c r="N434" s="150"/>
      <c r="O434" s="150"/>
      <c r="P434" s="150"/>
      <c r="Q434" s="150"/>
      <c r="R434" s="150"/>
      <c r="S434" s="150"/>
      <c r="T434" s="150"/>
    </row>
    <row r="435" spans="1:20" ht="14.25">
      <c r="A435"/>
      <c r="B435" s="150"/>
      <c r="C435" s="150"/>
      <c r="D435" s="150"/>
      <c r="E435" s="150"/>
      <c r="F435" s="150"/>
      <c r="G435" s="150"/>
      <c r="H435" s="150"/>
      <c r="I435" s="150"/>
      <c r="J435" s="150"/>
      <c r="K435" s="150"/>
      <c r="L435" s="150"/>
      <c r="M435" s="150"/>
      <c r="N435" s="150"/>
      <c r="O435" s="150"/>
      <c r="P435" s="150"/>
      <c r="Q435" s="150"/>
      <c r="R435" s="150"/>
      <c r="S435" s="150"/>
      <c r="T435" s="150"/>
    </row>
    <row r="436" spans="1:20" ht="14.25">
      <c r="A436"/>
      <c r="B436" s="150"/>
      <c r="C436" s="150"/>
      <c r="D436" s="150"/>
      <c r="E436" s="150"/>
      <c r="F436" s="150"/>
      <c r="G436" s="150"/>
      <c r="H436" s="150"/>
      <c r="I436" s="150"/>
      <c r="J436" s="150"/>
      <c r="K436" s="150"/>
      <c r="L436" s="150"/>
      <c r="M436" s="150"/>
      <c r="N436" s="150"/>
      <c r="O436" s="150"/>
      <c r="P436" s="150"/>
      <c r="Q436" s="150"/>
      <c r="R436" s="150"/>
      <c r="S436" s="150"/>
      <c r="T436" s="150"/>
    </row>
    <row r="437" spans="1:20" ht="14.25">
      <c r="A437"/>
      <c r="B437" s="150"/>
      <c r="C437" s="150"/>
      <c r="D437" s="150"/>
      <c r="E437" s="150"/>
      <c r="F437" s="150"/>
      <c r="G437" s="150"/>
      <c r="H437" s="150"/>
      <c r="I437" s="150"/>
      <c r="J437" s="150"/>
      <c r="K437" s="150"/>
      <c r="L437" s="150"/>
      <c r="M437" s="150"/>
      <c r="N437" s="150"/>
      <c r="O437" s="150"/>
      <c r="P437" s="150"/>
      <c r="Q437" s="150"/>
      <c r="R437" s="150"/>
      <c r="S437" s="150"/>
      <c r="T437" s="150"/>
    </row>
    <row r="438" spans="1:20" ht="14.25">
      <c r="A438"/>
      <c r="B438" s="150"/>
      <c r="C438" s="150"/>
      <c r="D438" s="150"/>
      <c r="E438" s="150"/>
      <c r="F438" s="150"/>
      <c r="G438" s="150"/>
      <c r="H438" s="150"/>
      <c r="I438" s="150"/>
      <c r="J438" s="150"/>
      <c r="K438" s="150"/>
      <c r="L438" s="150"/>
      <c r="M438" s="150"/>
      <c r="N438" s="150"/>
      <c r="O438" s="150"/>
      <c r="P438" s="150"/>
      <c r="Q438" s="150"/>
      <c r="R438" s="150"/>
      <c r="S438" s="150"/>
      <c r="T438" s="150"/>
    </row>
    <row r="439" spans="1:20" ht="14.25">
      <c r="A439"/>
      <c r="B439" s="150"/>
      <c r="C439" s="150"/>
      <c r="D439" s="150"/>
      <c r="E439" s="150"/>
      <c r="F439" s="150"/>
      <c r="G439" s="150"/>
      <c r="H439" s="150"/>
      <c r="I439" s="150"/>
      <c r="J439" s="150"/>
      <c r="K439" s="150"/>
      <c r="L439" s="150"/>
      <c r="M439" s="150"/>
      <c r="N439" s="150"/>
      <c r="O439" s="150"/>
      <c r="P439" s="150"/>
      <c r="Q439" s="150"/>
      <c r="R439" s="150"/>
      <c r="S439" s="150"/>
      <c r="T439" s="150"/>
    </row>
    <row r="440" spans="1:20" ht="14.25">
      <c r="A440"/>
      <c r="B440" s="150"/>
      <c r="C440" s="150"/>
      <c r="D440" s="150"/>
      <c r="E440" s="150"/>
      <c r="F440" s="150"/>
      <c r="G440" s="150"/>
      <c r="H440" s="150"/>
      <c r="I440" s="150"/>
      <c r="J440" s="150"/>
      <c r="K440" s="150"/>
      <c r="L440" s="150"/>
      <c r="M440" s="150"/>
      <c r="N440" s="150"/>
      <c r="O440" s="150"/>
      <c r="P440" s="150"/>
      <c r="Q440" s="150"/>
      <c r="R440" s="150"/>
      <c r="S440" s="150"/>
      <c r="T440" s="150"/>
    </row>
    <row r="441" spans="1:20" ht="14.25">
      <c r="A441"/>
      <c r="B441" s="150"/>
      <c r="C441" s="150"/>
      <c r="D441" s="150"/>
      <c r="E441" s="150"/>
      <c r="F441" s="150"/>
      <c r="G441" s="150"/>
      <c r="H441" s="150"/>
      <c r="I441" s="150"/>
      <c r="J441" s="150"/>
      <c r="K441" s="150"/>
      <c r="L441" s="150"/>
      <c r="M441" s="150"/>
      <c r="N441" s="150"/>
      <c r="O441" s="150"/>
      <c r="P441" s="150"/>
      <c r="Q441" s="150"/>
      <c r="R441" s="150"/>
      <c r="S441" s="150"/>
      <c r="T441" s="150"/>
    </row>
    <row r="442" spans="1:20" ht="14.25">
      <c r="A442"/>
      <c r="B442" s="150"/>
      <c r="C442" s="150"/>
      <c r="D442" s="150"/>
      <c r="E442" s="150"/>
      <c r="F442" s="150"/>
      <c r="G442" s="150"/>
      <c r="H442" s="150"/>
      <c r="I442" s="150"/>
      <c r="J442" s="150"/>
      <c r="K442" s="150"/>
      <c r="L442" s="150"/>
      <c r="M442" s="150"/>
      <c r="N442" s="150"/>
      <c r="O442" s="150"/>
      <c r="P442" s="150"/>
      <c r="Q442" s="150"/>
      <c r="R442" s="150"/>
      <c r="S442" s="150"/>
      <c r="T442" s="150"/>
    </row>
    <row r="443" spans="1:20" ht="14.25">
      <c r="A443"/>
      <c r="B443" s="150"/>
      <c r="C443" s="150"/>
      <c r="D443" s="150"/>
      <c r="E443" s="150"/>
      <c r="F443" s="150"/>
      <c r="G443" s="150"/>
      <c r="H443" s="150"/>
      <c r="I443" s="150"/>
      <c r="J443" s="150"/>
      <c r="K443" s="150"/>
      <c r="L443" s="150"/>
      <c r="M443" s="150"/>
      <c r="N443" s="150"/>
      <c r="O443" s="150"/>
      <c r="P443" s="150"/>
      <c r="Q443" s="150"/>
      <c r="R443" s="150"/>
      <c r="S443" s="150"/>
      <c r="T443" s="150"/>
    </row>
    <row r="444" spans="1:20" ht="14.25">
      <c r="A444"/>
      <c r="B444" s="150"/>
      <c r="C444" s="150"/>
      <c r="D444" s="150"/>
      <c r="E444" s="150"/>
      <c r="F444" s="150"/>
      <c r="G444" s="150"/>
      <c r="H444" s="150"/>
      <c r="I444" s="150"/>
      <c r="J444" s="150"/>
      <c r="K444" s="150"/>
      <c r="L444" s="150"/>
      <c r="M444" s="150"/>
      <c r="N444" s="150"/>
      <c r="O444" s="150"/>
      <c r="P444" s="150"/>
      <c r="Q444" s="150"/>
      <c r="R444" s="150"/>
      <c r="S444" s="150"/>
      <c r="T444" s="150"/>
    </row>
    <row r="445" spans="1:20" ht="14.25">
      <c r="A445"/>
      <c r="B445" s="150"/>
      <c r="C445" s="150"/>
      <c r="D445" s="150"/>
      <c r="E445" s="150"/>
      <c r="F445" s="150"/>
      <c r="G445" s="150"/>
      <c r="H445" s="150"/>
      <c r="I445" s="150"/>
      <c r="J445" s="150"/>
      <c r="K445" s="150"/>
      <c r="L445" s="150"/>
      <c r="M445" s="150"/>
      <c r="N445" s="150"/>
      <c r="O445" s="150"/>
      <c r="P445" s="150"/>
      <c r="Q445" s="150"/>
      <c r="R445" s="150"/>
      <c r="S445" s="150"/>
      <c r="T445" s="150"/>
    </row>
    <row r="446" spans="1:20" ht="14.25">
      <c r="A446"/>
      <c r="B446" s="150"/>
      <c r="C446" s="150"/>
      <c r="D446" s="150"/>
      <c r="E446" s="150"/>
      <c r="F446" s="150"/>
      <c r="G446" s="150"/>
      <c r="H446" s="150"/>
      <c r="I446" s="150"/>
      <c r="J446" s="150"/>
      <c r="K446" s="150"/>
      <c r="L446" s="150"/>
      <c r="M446" s="150"/>
      <c r="N446" s="150"/>
      <c r="O446" s="150"/>
      <c r="P446" s="150"/>
      <c r="Q446" s="150"/>
      <c r="R446" s="150"/>
      <c r="S446" s="150"/>
      <c r="T446" s="150"/>
    </row>
    <row r="447" spans="1:20" ht="14.25">
      <c r="A447"/>
      <c r="B447" s="150"/>
      <c r="C447" s="150"/>
      <c r="D447" s="150"/>
      <c r="E447" s="150"/>
      <c r="F447" s="150"/>
      <c r="G447" s="150"/>
      <c r="H447" s="150"/>
      <c r="I447" s="150"/>
      <c r="J447" s="150"/>
      <c r="K447" s="150"/>
      <c r="L447" s="150"/>
      <c r="M447" s="150"/>
      <c r="N447" s="150"/>
      <c r="O447" s="150"/>
      <c r="P447" s="150"/>
      <c r="Q447" s="150"/>
      <c r="R447" s="150"/>
      <c r="S447" s="150"/>
      <c r="T447" s="150"/>
    </row>
    <row r="448" spans="1:20" ht="14.25">
      <c r="A448"/>
      <c r="B448" s="150"/>
      <c r="C448" s="150"/>
      <c r="D448" s="150"/>
      <c r="E448" s="150"/>
      <c r="F448" s="150"/>
      <c r="G448" s="150"/>
      <c r="H448" s="150"/>
      <c r="I448" s="150"/>
      <c r="J448" s="150"/>
      <c r="K448" s="150"/>
      <c r="L448" s="150"/>
      <c r="M448" s="150"/>
      <c r="N448" s="150"/>
      <c r="O448" s="150"/>
      <c r="P448" s="150"/>
      <c r="Q448" s="150"/>
      <c r="R448" s="150"/>
      <c r="S448" s="150"/>
      <c r="T448" s="150"/>
    </row>
    <row r="449" spans="1:20" ht="14.25">
      <c r="A449"/>
      <c r="B449" s="150"/>
      <c r="C449" s="150"/>
      <c r="D449" s="150"/>
      <c r="E449" s="150"/>
      <c r="F449" s="150"/>
      <c r="G449" s="150"/>
      <c r="H449" s="150"/>
      <c r="I449" s="150"/>
      <c r="J449" s="150"/>
      <c r="K449" s="150"/>
      <c r="L449" s="150"/>
      <c r="M449" s="150"/>
      <c r="N449" s="150"/>
      <c r="O449" s="150"/>
      <c r="P449" s="150"/>
      <c r="Q449" s="150"/>
      <c r="R449" s="150"/>
      <c r="S449" s="150"/>
      <c r="T449" s="150"/>
    </row>
    <row r="450" spans="1:20" ht="14.25">
      <c r="A450"/>
      <c r="B450" s="150"/>
      <c r="C450" s="150"/>
      <c r="D450" s="150"/>
      <c r="E450" s="150"/>
      <c r="F450" s="150"/>
      <c r="G450" s="150"/>
      <c r="H450" s="150"/>
      <c r="I450" s="150"/>
      <c r="J450" s="150"/>
      <c r="K450" s="150"/>
      <c r="L450" s="150"/>
      <c r="M450" s="150"/>
      <c r="N450" s="150"/>
      <c r="O450" s="150"/>
      <c r="P450" s="150"/>
      <c r="Q450" s="150"/>
      <c r="R450" s="150"/>
      <c r="S450" s="150"/>
      <c r="T450" s="150"/>
    </row>
    <row r="451" spans="1:20" ht="14.25">
      <c r="A451"/>
      <c r="B451" s="150"/>
      <c r="C451" s="150"/>
      <c r="D451" s="150"/>
      <c r="E451" s="150"/>
      <c r="F451" s="150"/>
      <c r="G451" s="150"/>
      <c r="H451" s="150"/>
      <c r="I451" s="150"/>
      <c r="J451" s="150"/>
      <c r="K451" s="150"/>
      <c r="L451" s="150"/>
      <c r="M451" s="150"/>
      <c r="N451" s="150"/>
      <c r="O451" s="150"/>
      <c r="P451" s="150"/>
      <c r="Q451" s="150"/>
      <c r="R451" s="150"/>
      <c r="S451" s="150"/>
      <c r="T451" s="150"/>
    </row>
    <row r="452" spans="1:20" ht="14.25">
      <c r="A452"/>
      <c r="B452" s="150"/>
      <c r="C452" s="150"/>
      <c r="D452" s="150"/>
      <c r="E452" s="150"/>
      <c r="F452" s="150"/>
      <c r="G452" s="150"/>
      <c r="H452" s="150"/>
      <c r="I452" s="150"/>
      <c r="J452" s="150"/>
      <c r="K452" s="150"/>
      <c r="L452" s="150"/>
      <c r="M452" s="150"/>
      <c r="N452" s="150"/>
      <c r="O452" s="150"/>
      <c r="P452" s="150"/>
      <c r="Q452" s="150"/>
      <c r="R452" s="150"/>
      <c r="S452" s="150"/>
      <c r="T452" s="150"/>
    </row>
    <row r="453" spans="1:20" ht="14.25">
      <c r="A453"/>
      <c r="B453" s="150"/>
      <c r="C453" s="150"/>
      <c r="D453" s="150"/>
      <c r="E453" s="150"/>
      <c r="F453" s="150"/>
      <c r="G453" s="150"/>
      <c r="H453" s="150"/>
      <c r="I453" s="150"/>
      <c r="J453" s="150"/>
      <c r="K453" s="150"/>
      <c r="L453" s="150"/>
      <c r="M453" s="150"/>
      <c r="N453" s="150"/>
      <c r="O453" s="150"/>
      <c r="P453" s="150"/>
      <c r="Q453" s="150"/>
      <c r="R453" s="150"/>
      <c r="S453" s="150"/>
      <c r="T453" s="150"/>
    </row>
    <row r="454" spans="1:20" ht="14.25">
      <c r="A454"/>
      <c r="B454" s="150"/>
      <c r="C454" s="150"/>
      <c r="D454" s="150"/>
      <c r="E454" s="150"/>
      <c r="F454" s="150"/>
      <c r="G454" s="150"/>
      <c r="H454" s="150"/>
      <c r="I454" s="150"/>
      <c r="J454" s="150"/>
      <c r="K454" s="150"/>
      <c r="L454" s="150"/>
      <c r="M454" s="150"/>
      <c r="N454" s="150"/>
      <c r="O454" s="150"/>
      <c r="P454" s="150"/>
      <c r="Q454" s="150"/>
      <c r="R454" s="150"/>
      <c r="S454" s="150"/>
      <c r="T454" s="150"/>
    </row>
    <row r="455" spans="1:20" ht="14.25">
      <c r="A455"/>
      <c r="B455" s="150"/>
      <c r="C455" s="150"/>
      <c r="D455" s="150"/>
      <c r="E455" s="150"/>
      <c r="F455" s="150"/>
      <c r="G455" s="150"/>
      <c r="H455" s="150"/>
      <c r="I455" s="150"/>
      <c r="J455" s="150"/>
      <c r="K455" s="150"/>
      <c r="L455" s="150"/>
      <c r="M455" s="150"/>
      <c r="N455" s="150"/>
      <c r="O455" s="150"/>
      <c r="P455" s="150"/>
      <c r="Q455" s="150"/>
      <c r="R455" s="150"/>
      <c r="S455" s="150"/>
      <c r="T455" s="150"/>
    </row>
    <row r="456" spans="1:20" ht="14.25">
      <c r="A456"/>
      <c r="B456" s="150"/>
      <c r="C456" s="150"/>
      <c r="D456" s="150"/>
      <c r="E456" s="150"/>
      <c r="F456" s="150"/>
      <c r="G456" s="150"/>
      <c r="H456" s="150"/>
      <c r="I456" s="150"/>
      <c r="J456" s="150"/>
      <c r="K456" s="150"/>
      <c r="L456" s="150"/>
      <c r="M456" s="150"/>
      <c r="N456" s="150"/>
      <c r="O456" s="150"/>
      <c r="P456" s="150"/>
      <c r="Q456" s="150"/>
      <c r="R456" s="150"/>
      <c r="S456" s="150"/>
      <c r="T456" s="150"/>
    </row>
    <row r="457" spans="1:20" ht="14.25">
      <c r="A457"/>
      <c r="B457" s="150"/>
      <c r="C457" s="150"/>
      <c r="D457" s="150"/>
      <c r="E457" s="150"/>
      <c r="F457" s="150"/>
      <c r="G457" s="150"/>
      <c r="H457" s="150"/>
      <c r="I457" s="150"/>
      <c r="J457" s="150"/>
      <c r="K457" s="150"/>
      <c r="L457" s="150"/>
      <c r="M457" s="150"/>
      <c r="N457" s="150"/>
      <c r="O457" s="150"/>
      <c r="P457" s="150"/>
      <c r="Q457" s="150"/>
      <c r="R457" s="150"/>
      <c r="S457" s="150"/>
      <c r="T457" s="150"/>
    </row>
    <row r="458" spans="1:20" ht="14.25">
      <c r="A458"/>
      <c r="B458" s="150"/>
      <c r="C458" s="150"/>
      <c r="D458" s="150"/>
      <c r="E458" s="150"/>
      <c r="F458" s="150"/>
      <c r="G458" s="150"/>
      <c r="H458" s="150"/>
      <c r="I458" s="150"/>
      <c r="J458" s="150"/>
      <c r="K458" s="150"/>
      <c r="L458" s="150"/>
      <c r="M458" s="150"/>
      <c r="N458" s="150"/>
      <c r="O458" s="150"/>
      <c r="P458" s="150"/>
      <c r="Q458" s="150"/>
      <c r="R458" s="150"/>
      <c r="S458" s="150"/>
      <c r="T458" s="150"/>
    </row>
    <row r="459" spans="1:20" ht="14.25">
      <c r="A459"/>
      <c r="B459" s="150"/>
      <c r="C459" s="150"/>
      <c r="D459" s="150"/>
      <c r="E459" s="150"/>
      <c r="F459" s="150"/>
      <c r="G459" s="150"/>
      <c r="H459" s="150"/>
      <c r="I459" s="150"/>
      <c r="J459" s="150"/>
      <c r="K459" s="150"/>
      <c r="L459" s="150"/>
      <c r="M459" s="150"/>
      <c r="N459" s="150"/>
      <c r="O459" s="150"/>
      <c r="P459" s="150"/>
      <c r="Q459" s="150"/>
      <c r="R459" s="150"/>
      <c r="S459" s="150"/>
      <c r="T459" s="150"/>
    </row>
    <row r="460" spans="1:20" ht="14.25">
      <c r="A460"/>
      <c r="B460" s="150"/>
      <c r="C460" s="150"/>
      <c r="D460" s="150"/>
      <c r="E460" s="150"/>
      <c r="F460" s="150"/>
      <c r="G460" s="150"/>
      <c r="H460" s="150"/>
      <c r="I460" s="150"/>
      <c r="J460" s="150"/>
      <c r="K460" s="150"/>
      <c r="L460" s="150"/>
      <c r="M460" s="150"/>
      <c r="N460" s="150"/>
      <c r="O460" s="150"/>
      <c r="P460" s="150"/>
      <c r="Q460" s="150"/>
      <c r="R460" s="150"/>
      <c r="S460" s="150"/>
      <c r="T460" s="150"/>
    </row>
    <row r="461" spans="1:20" ht="14.25">
      <c r="A461"/>
      <c r="B461" s="150"/>
      <c r="C461" s="150"/>
      <c r="D461" s="150"/>
      <c r="E461" s="150"/>
      <c r="F461" s="150"/>
      <c r="G461" s="150"/>
      <c r="H461" s="150"/>
      <c r="I461" s="150"/>
      <c r="J461" s="150"/>
      <c r="K461" s="150"/>
      <c r="L461" s="150"/>
      <c r="M461" s="150"/>
      <c r="N461" s="150"/>
      <c r="O461" s="150"/>
      <c r="P461" s="150"/>
      <c r="Q461" s="150"/>
      <c r="R461" s="150"/>
      <c r="S461" s="150"/>
      <c r="T461" s="150"/>
    </row>
    <row r="462" spans="1:20" ht="14.25">
      <c r="A462"/>
      <c r="B462" s="150"/>
      <c r="C462" s="150"/>
      <c r="D462" s="150"/>
      <c r="E462" s="150"/>
      <c r="F462" s="150"/>
      <c r="G462" s="150"/>
      <c r="H462" s="150"/>
      <c r="I462" s="150"/>
      <c r="J462" s="150"/>
      <c r="K462" s="150"/>
      <c r="L462" s="150"/>
      <c r="M462" s="150"/>
      <c r="N462" s="150"/>
      <c r="O462" s="150"/>
      <c r="P462" s="150"/>
      <c r="Q462" s="150"/>
      <c r="R462" s="150"/>
      <c r="S462" s="150"/>
      <c r="T462" s="150"/>
    </row>
    <row r="463" spans="1:20" ht="14.25">
      <c r="A463"/>
      <c r="B463" s="150"/>
      <c r="C463" s="150"/>
      <c r="D463" s="150"/>
      <c r="E463" s="150"/>
      <c r="F463" s="150"/>
      <c r="G463" s="150"/>
      <c r="H463" s="150"/>
      <c r="I463" s="150"/>
      <c r="J463" s="150"/>
      <c r="K463" s="150"/>
      <c r="L463" s="150"/>
      <c r="M463" s="150"/>
      <c r="N463" s="150"/>
      <c r="O463" s="150"/>
      <c r="P463" s="150"/>
      <c r="Q463" s="150"/>
      <c r="R463" s="150"/>
      <c r="S463" s="150"/>
      <c r="T463" s="150"/>
    </row>
    <row r="464" spans="1:20" ht="14.25">
      <c r="A464"/>
      <c r="B464" s="150"/>
      <c r="C464" s="150"/>
      <c r="D464" s="150"/>
      <c r="E464" s="150"/>
      <c r="F464" s="150"/>
      <c r="G464" s="150"/>
      <c r="H464" s="150"/>
      <c r="I464" s="150"/>
      <c r="J464" s="150"/>
      <c r="K464" s="150"/>
      <c r="L464" s="150"/>
      <c r="M464" s="150"/>
      <c r="N464" s="150"/>
      <c r="O464" s="150"/>
      <c r="P464" s="150"/>
      <c r="Q464" s="150"/>
      <c r="R464" s="150"/>
      <c r="S464" s="150"/>
      <c r="T464" s="150"/>
    </row>
    <row r="465" spans="1:20" ht="14.25">
      <c r="A465"/>
      <c r="B465" s="150"/>
      <c r="C465" s="150"/>
      <c r="D465" s="150"/>
      <c r="E465" s="150"/>
      <c r="F465" s="150"/>
      <c r="G465" s="150"/>
      <c r="H465" s="150"/>
      <c r="I465" s="150"/>
      <c r="J465" s="150"/>
      <c r="K465" s="150"/>
      <c r="L465" s="150"/>
      <c r="M465" s="150"/>
      <c r="N465" s="150"/>
      <c r="O465" s="150"/>
      <c r="P465" s="150"/>
      <c r="Q465" s="150"/>
      <c r="R465" s="150"/>
      <c r="S465" s="150"/>
      <c r="T465" s="150"/>
    </row>
    <row r="466" spans="1:20" ht="14.25">
      <c r="A466"/>
      <c r="B466" s="150"/>
      <c r="C466" s="150"/>
      <c r="D466" s="150"/>
      <c r="E466" s="150"/>
      <c r="F466" s="150"/>
      <c r="G466" s="150"/>
      <c r="H466" s="150"/>
      <c r="I466" s="150"/>
      <c r="J466" s="150"/>
      <c r="K466" s="150"/>
      <c r="L466" s="150"/>
      <c r="M466" s="150"/>
      <c r="N466" s="150"/>
      <c r="O466" s="150"/>
      <c r="P466" s="150"/>
      <c r="Q466" s="150"/>
      <c r="R466" s="150"/>
      <c r="S466" s="150"/>
      <c r="T466" s="150"/>
    </row>
    <row r="467" spans="1:20" ht="14.25">
      <c r="A467"/>
      <c r="B467" s="150"/>
      <c r="C467" s="150"/>
      <c r="D467" s="150"/>
      <c r="E467" s="150"/>
      <c r="F467" s="150"/>
      <c r="G467" s="150"/>
      <c r="H467" s="150"/>
      <c r="I467" s="150"/>
      <c r="J467" s="150"/>
      <c r="K467" s="150"/>
      <c r="L467" s="150"/>
      <c r="M467" s="150"/>
      <c r="N467" s="150"/>
      <c r="O467" s="150"/>
      <c r="P467" s="150"/>
      <c r="Q467" s="150"/>
      <c r="R467" s="150"/>
      <c r="S467" s="150"/>
      <c r="T467" s="150"/>
    </row>
    <row r="468" spans="1:20" ht="14.25">
      <c r="A468"/>
      <c r="B468" s="150"/>
      <c r="C468" s="150"/>
      <c r="D468" s="150"/>
      <c r="E468" s="150"/>
      <c r="F468" s="150"/>
      <c r="G468" s="150"/>
      <c r="H468" s="150"/>
      <c r="I468" s="150"/>
      <c r="J468" s="150"/>
      <c r="K468" s="150"/>
      <c r="L468" s="150"/>
      <c r="M468" s="150"/>
      <c r="N468" s="150"/>
      <c r="O468" s="150"/>
      <c r="P468" s="150"/>
      <c r="Q468" s="150"/>
      <c r="R468" s="150"/>
      <c r="S468" s="150"/>
      <c r="T468" s="150"/>
    </row>
    <row r="469" spans="1:20" ht="14.25">
      <c r="A469"/>
      <c r="B469" s="150"/>
      <c r="C469" s="150"/>
      <c r="D469" s="150"/>
      <c r="E469" s="150"/>
      <c r="F469" s="150"/>
      <c r="G469" s="150"/>
      <c r="H469" s="150"/>
      <c r="I469" s="150"/>
      <c r="J469" s="150"/>
      <c r="K469" s="150"/>
      <c r="L469" s="150"/>
      <c r="M469" s="150"/>
      <c r="N469" s="150"/>
      <c r="O469" s="150"/>
      <c r="P469" s="150"/>
      <c r="Q469" s="150"/>
      <c r="R469" s="150"/>
      <c r="S469" s="150"/>
      <c r="T469" s="150"/>
    </row>
    <row r="470" spans="1:20" ht="14.25">
      <c r="A470"/>
      <c r="B470" s="150"/>
      <c r="C470" s="150"/>
      <c r="D470" s="150"/>
      <c r="E470" s="150"/>
      <c r="F470" s="150"/>
      <c r="G470" s="150"/>
      <c r="H470" s="150"/>
      <c r="I470" s="150"/>
      <c r="J470" s="150"/>
      <c r="K470" s="150"/>
      <c r="L470" s="150"/>
      <c r="M470" s="150"/>
      <c r="N470" s="150"/>
      <c r="O470" s="150"/>
      <c r="P470" s="150"/>
      <c r="Q470" s="150"/>
      <c r="R470" s="150"/>
      <c r="S470" s="150"/>
      <c r="T470" s="150"/>
    </row>
    <row r="471" spans="1:20" ht="14.25">
      <c r="A471"/>
      <c r="B471" s="150"/>
      <c r="C471" s="150"/>
      <c r="D471" s="150"/>
      <c r="E471" s="150"/>
      <c r="F471" s="150"/>
      <c r="G471" s="150"/>
      <c r="H471" s="150"/>
      <c r="I471" s="150"/>
      <c r="J471" s="150"/>
      <c r="K471" s="150"/>
      <c r="L471" s="150"/>
      <c r="M471" s="150"/>
      <c r="N471" s="150"/>
      <c r="O471" s="150"/>
      <c r="P471" s="150"/>
      <c r="Q471" s="150"/>
      <c r="R471" s="150"/>
      <c r="S471" s="150"/>
      <c r="T471" s="150"/>
    </row>
    <row r="472" spans="1:20" ht="14.25">
      <c r="A472"/>
      <c r="B472" s="150"/>
      <c r="C472" s="150"/>
      <c r="D472" s="150"/>
      <c r="E472" s="150"/>
      <c r="F472" s="150"/>
      <c r="G472" s="150"/>
      <c r="H472" s="150"/>
      <c r="I472" s="150"/>
      <c r="J472" s="150"/>
      <c r="K472" s="150"/>
      <c r="L472" s="150"/>
      <c r="M472" s="150"/>
      <c r="N472" s="150"/>
      <c r="O472" s="150"/>
      <c r="P472" s="150"/>
      <c r="Q472" s="150"/>
      <c r="R472" s="150"/>
      <c r="S472" s="150"/>
      <c r="T472" s="150"/>
    </row>
    <row r="473" spans="1:20" ht="14.25">
      <c r="A473"/>
      <c r="B473" s="150"/>
      <c r="C473" s="150"/>
      <c r="D473" s="150"/>
      <c r="E473" s="150"/>
      <c r="F473" s="150"/>
      <c r="G473" s="150"/>
      <c r="H473" s="150"/>
      <c r="I473" s="150"/>
      <c r="J473" s="150"/>
      <c r="K473" s="150"/>
      <c r="L473" s="150"/>
      <c r="M473" s="150"/>
      <c r="N473" s="150"/>
      <c r="O473" s="150"/>
      <c r="P473" s="150"/>
      <c r="Q473" s="150"/>
      <c r="R473" s="150"/>
      <c r="S473" s="150"/>
      <c r="T473" s="150"/>
    </row>
    <row r="474" spans="1:20" ht="14.25">
      <c r="A474"/>
      <c r="B474" s="150"/>
      <c r="C474" s="150"/>
      <c r="D474" s="150"/>
      <c r="E474" s="150"/>
      <c r="F474" s="150"/>
      <c r="G474" s="150"/>
      <c r="H474" s="150"/>
      <c r="I474" s="150"/>
      <c r="J474" s="150"/>
      <c r="K474" s="150"/>
      <c r="L474" s="150"/>
      <c r="M474" s="150"/>
      <c r="N474" s="150"/>
      <c r="O474" s="150"/>
      <c r="P474" s="150"/>
      <c r="Q474" s="150"/>
      <c r="R474" s="150"/>
      <c r="S474" s="150"/>
      <c r="T474" s="150"/>
    </row>
    <row r="475" spans="1:20" ht="14.25">
      <c r="A475"/>
      <c r="B475" s="150"/>
      <c r="C475" s="150"/>
      <c r="D475" s="150"/>
      <c r="E475" s="150"/>
      <c r="F475" s="150"/>
      <c r="G475" s="150"/>
      <c r="H475" s="150"/>
      <c r="I475" s="150"/>
      <c r="J475" s="150"/>
      <c r="K475" s="150"/>
      <c r="L475" s="150"/>
      <c r="M475" s="150"/>
      <c r="N475" s="150"/>
      <c r="O475" s="150"/>
      <c r="P475" s="150"/>
      <c r="Q475" s="150"/>
      <c r="R475" s="150"/>
      <c r="S475" s="150"/>
      <c r="T475" s="150"/>
    </row>
    <row r="476" spans="1:20" ht="14.25">
      <c r="A476"/>
      <c r="B476" s="150"/>
      <c r="C476" s="150"/>
      <c r="D476" s="150"/>
      <c r="E476" s="150"/>
      <c r="F476" s="150"/>
      <c r="G476" s="150"/>
      <c r="H476" s="150"/>
      <c r="I476" s="150"/>
      <c r="J476" s="150"/>
      <c r="K476" s="150"/>
      <c r="L476" s="150"/>
      <c r="M476" s="150"/>
      <c r="N476" s="150"/>
      <c r="O476" s="150"/>
      <c r="P476" s="150"/>
      <c r="Q476" s="150"/>
      <c r="R476" s="150"/>
      <c r="S476" s="150"/>
      <c r="T476" s="150"/>
    </row>
    <row r="477" spans="1:20" ht="14.25">
      <c r="A477"/>
      <c r="B477" s="150"/>
      <c r="C477" s="150"/>
      <c r="D477" s="150"/>
      <c r="E477" s="150"/>
      <c r="F477" s="150"/>
      <c r="G477" s="150"/>
      <c r="H477" s="150"/>
      <c r="I477" s="150"/>
      <c r="J477" s="150"/>
      <c r="K477" s="150"/>
      <c r="L477" s="150"/>
      <c r="M477" s="150"/>
      <c r="N477" s="150"/>
      <c r="O477" s="150"/>
      <c r="P477" s="150"/>
      <c r="Q477" s="150"/>
      <c r="R477" s="150"/>
      <c r="S477" s="150"/>
      <c r="T477" s="150"/>
    </row>
    <row r="478" spans="1:20" ht="14.25">
      <c r="A478"/>
      <c r="B478" s="150"/>
      <c r="C478" s="150"/>
      <c r="D478" s="150"/>
      <c r="E478" s="150"/>
      <c r="F478" s="150"/>
      <c r="G478" s="150"/>
      <c r="H478" s="150"/>
      <c r="I478" s="150"/>
      <c r="J478" s="150"/>
      <c r="K478" s="150"/>
      <c r="L478" s="150"/>
      <c r="M478" s="150"/>
      <c r="N478" s="150"/>
      <c r="O478" s="150"/>
      <c r="P478" s="150"/>
      <c r="Q478" s="150"/>
      <c r="R478" s="150"/>
      <c r="S478" s="150"/>
      <c r="T478" s="150"/>
    </row>
    <row r="479" spans="1:20" ht="14.25">
      <c r="A479"/>
      <c r="B479" s="150"/>
      <c r="C479" s="150"/>
      <c r="D479" s="150"/>
      <c r="E479" s="150"/>
      <c r="F479" s="150"/>
      <c r="G479" s="150"/>
      <c r="H479" s="150"/>
      <c r="I479" s="150"/>
      <c r="J479" s="150"/>
      <c r="K479" s="150"/>
      <c r="L479" s="150"/>
      <c r="M479" s="150"/>
      <c r="N479" s="150"/>
      <c r="O479" s="150"/>
      <c r="P479" s="150"/>
      <c r="Q479" s="150"/>
      <c r="R479" s="150"/>
      <c r="S479" s="150"/>
      <c r="T479" s="150"/>
    </row>
    <row r="480" spans="1:20" ht="14.25">
      <c r="A480"/>
      <c r="B480" s="150"/>
      <c r="C480" s="150"/>
      <c r="D480" s="150"/>
      <c r="E480" s="150"/>
      <c r="F480" s="150"/>
      <c r="G480" s="150"/>
      <c r="H480" s="150"/>
      <c r="I480" s="150"/>
      <c r="J480" s="150"/>
      <c r="K480" s="150"/>
      <c r="L480" s="150"/>
      <c r="M480" s="150"/>
      <c r="N480" s="150"/>
      <c r="O480" s="150"/>
      <c r="P480" s="150"/>
      <c r="Q480" s="150"/>
      <c r="R480" s="150"/>
      <c r="S480" s="150"/>
      <c r="T480" s="150"/>
    </row>
    <row r="481" spans="1:19" ht="14.25">
      <c r="A481"/>
      <c r="B481" s="150"/>
      <c r="C481" s="150"/>
      <c r="D481" s="150"/>
      <c r="E481" s="150"/>
      <c r="F481" s="150"/>
      <c r="G481" s="150"/>
      <c r="H481" s="150"/>
      <c r="I481" s="150"/>
      <c r="J481" s="150"/>
      <c r="K481" s="150"/>
      <c r="L481" s="150"/>
      <c r="M481" s="150"/>
      <c r="N481" s="150"/>
      <c r="O481" s="150"/>
      <c r="P481" s="150"/>
      <c r="Q481" s="150"/>
      <c r="R481" s="150"/>
      <c r="S481" s="150"/>
    </row>
    <row r="482" spans="1:19" ht="14.25">
      <c r="A482"/>
      <c r="B482" s="150"/>
      <c r="C482" s="150"/>
      <c r="D482" s="150"/>
      <c r="E482" s="150"/>
      <c r="F482" s="150"/>
      <c r="G482" s="150"/>
      <c r="H482" s="150"/>
      <c r="I482" s="150"/>
      <c r="J482" s="150"/>
      <c r="K482" s="150"/>
      <c r="L482" s="150"/>
      <c r="M482" s="150"/>
      <c r="N482" s="150"/>
      <c r="O482" s="150"/>
      <c r="P482" s="150"/>
      <c r="Q482" s="150"/>
      <c r="R482" s="150"/>
      <c r="S482" s="150"/>
    </row>
    <row r="483" spans="1:19" ht="14.25">
      <c r="A483"/>
      <c r="B483" s="150"/>
      <c r="C483" s="150"/>
      <c r="D483" s="150"/>
      <c r="E483" s="150"/>
      <c r="F483" s="150"/>
      <c r="G483" s="150"/>
      <c r="H483" s="150"/>
      <c r="I483" s="150"/>
      <c r="J483" s="150"/>
      <c r="K483" s="150"/>
      <c r="L483" s="150"/>
      <c r="M483" s="150"/>
      <c r="N483" s="150"/>
      <c r="O483" s="150"/>
      <c r="P483" s="150"/>
      <c r="Q483" s="150"/>
      <c r="R483" s="150"/>
      <c r="S483" s="150"/>
    </row>
    <row r="484" spans="1:19" ht="14.25">
      <c r="A484"/>
      <c r="B484" s="150"/>
      <c r="C484" s="150"/>
      <c r="D484" s="150"/>
      <c r="E484" s="150"/>
      <c r="F484" s="150"/>
      <c r="G484" s="150"/>
      <c r="H484" s="150"/>
      <c r="I484" s="150"/>
      <c r="J484" s="150"/>
      <c r="K484" s="150"/>
      <c r="L484" s="150"/>
      <c r="M484" s="150"/>
      <c r="N484" s="150"/>
      <c r="O484" s="150"/>
      <c r="P484" s="150"/>
      <c r="Q484" s="150"/>
      <c r="R484" s="150"/>
      <c r="S484" s="150"/>
    </row>
    <row r="485" spans="1:19" ht="14.25">
      <c r="A485"/>
      <c r="B485" s="150"/>
      <c r="C485" s="150"/>
      <c r="D485" s="150"/>
      <c r="E485" s="150"/>
      <c r="F485" s="150"/>
      <c r="G485" s="150"/>
      <c r="H485" s="150"/>
      <c r="I485" s="150"/>
      <c r="J485" s="150"/>
      <c r="K485" s="150"/>
      <c r="L485" s="150"/>
      <c r="M485" s="150"/>
      <c r="N485" s="150"/>
      <c r="O485" s="150"/>
      <c r="P485" s="150"/>
      <c r="Q485" s="150"/>
      <c r="R485" s="150"/>
      <c r="S485" s="150"/>
    </row>
    <row r="486" spans="1:19" ht="14.25">
      <c r="A486"/>
      <c r="B486" s="150"/>
      <c r="C486" s="150"/>
      <c r="D486" s="150"/>
      <c r="E486" s="150"/>
      <c r="F486" s="150"/>
      <c r="G486" s="150"/>
      <c r="H486" s="150"/>
      <c r="I486" s="150"/>
      <c r="J486" s="150"/>
      <c r="K486" s="150"/>
      <c r="L486" s="150"/>
      <c r="M486" s="150"/>
      <c r="N486" s="150"/>
      <c r="O486" s="150"/>
      <c r="P486" s="150"/>
      <c r="Q486" s="150"/>
      <c r="R486" s="150"/>
      <c r="S486" s="150"/>
    </row>
    <row r="487" spans="1:19" ht="14.25">
      <c r="A487"/>
      <c r="B487" s="150"/>
      <c r="C487" s="150"/>
      <c r="D487" s="150"/>
      <c r="E487" s="150"/>
      <c r="F487" s="150"/>
      <c r="G487" s="150"/>
      <c r="H487" s="150"/>
      <c r="I487" s="150"/>
      <c r="J487" s="150"/>
      <c r="K487" s="150"/>
      <c r="L487" s="150"/>
      <c r="M487" s="150"/>
      <c r="N487" s="150"/>
      <c r="O487" s="150"/>
      <c r="P487" s="150"/>
      <c r="Q487" s="150"/>
      <c r="R487" s="150"/>
      <c r="S487" s="150"/>
    </row>
    <row r="488" spans="1:19" ht="14.25">
      <c r="A488"/>
      <c r="B488" s="150"/>
      <c r="C488" s="150"/>
      <c r="D488" s="150"/>
      <c r="E488" s="150"/>
      <c r="F488" s="150"/>
      <c r="G488" s="150"/>
      <c r="H488" s="150"/>
      <c r="I488" s="150"/>
      <c r="J488" s="150"/>
      <c r="K488" s="150"/>
      <c r="L488" s="150"/>
      <c r="M488" s="150"/>
      <c r="N488" s="150"/>
      <c r="O488" s="150"/>
      <c r="P488" s="150"/>
      <c r="Q488" s="150"/>
      <c r="R488" s="150"/>
      <c r="S488" s="150"/>
    </row>
    <row r="489" spans="1:19" ht="14.25">
      <c r="A489"/>
      <c r="B489" s="150"/>
      <c r="C489" s="150"/>
      <c r="D489" s="150"/>
      <c r="E489" s="150"/>
      <c r="F489" s="150"/>
      <c r="G489" s="150"/>
      <c r="H489" s="150"/>
      <c r="I489" s="150"/>
      <c r="J489" s="150"/>
      <c r="K489" s="150"/>
      <c r="L489" s="150"/>
      <c r="M489" s="150"/>
      <c r="N489" s="150"/>
      <c r="O489" s="150"/>
      <c r="P489" s="150"/>
      <c r="Q489" s="150"/>
      <c r="R489" s="150"/>
      <c r="S489" s="150"/>
    </row>
    <row r="490" spans="1:19" ht="14.25">
      <c r="A490"/>
      <c r="B490" s="150"/>
      <c r="C490" s="150"/>
      <c r="D490" s="150"/>
      <c r="E490" s="150"/>
      <c r="F490" s="150"/>
      <c r="G490" s="150"/>
      <c r="H490" s="150"/>
      <c r="I490" s="150"/>
      <c r="J490" s="150"/>
      <c r="K490" s="150"/>
      <c r="L490" s="150"/>
      <c r="M490" s="150"/>
      <c r="N490" s="150"/>
      <c r="O490" s="150"/>
      <c r="P490" s="150"/>
      <c r="Q490" s="150"/>
      <c r="R490" s="150"/>
      <c r="S490" s="150"/>
    </row>
    <row r="491" spans="1:19" ht="14.25">
      <c r="A491"/>
      <c r="B491" s="150"/>
      <c r="C491" s="150"/>
      <c r="D491" s="150"/>
      <c r="E491" s="150"/>
      <c r="F491" s="150"/>
      <c r="G491" s="150"/>
      <c r="H491" s="150"/>
      <c r="I491" s="150"/>
      <c r="J491" s="150"/>
      <c r="K491" s="150"/>
      <c r="L491" s="150"/>
      <c r="M491" s="150"/>
      <c r="N491" s="150"/>
      <c r="O491" s="150"/>
      <c r="P491" s="150"/>
      <c r="Q491" s="150"/>
      <c r="R491" s="150"/>
      <c r="S491" s="150"/>
    </row>
    <row r="492" spans="1:19" ht="14.25">
      <c r="A492"/>
      <c r="B492" s="150"/>
      <c r="C492" s="150"/>
      <c r="D492" s="150"/>
      <c r="E492" s="150"/>
      <c r="F492" s="150"/>
      <c r="G492" s="150"/>
      <c r="H492" s="150"/>
      <c r="I492" s="150"/>
      <c r="J492" s="150"/>
      <c r="K492" s="150"/>
      <c r="L492" s="150"/>
      <c r="M492" s="150"/>
      <c r="N492" s="150"/>
      <c r="O492" s="150"/>
      <c r="P492" s="150"/>
      <c r="Q492" s="150"/>
      <c r="R492" s="150"/>
      <c r="S492" s="150"/>
    </row>
    <row r="493" spans="1:19" ht="14.25">
      <c r="A493"/>
      <c r="B493" s="150"/>
      <c r="C493" s="150"/>
      <c r="D493" s="150"/>
      <c r="E493" s="150"/>
      <c r="F493" s="150"/>
      <c r="G493" s="150"/>
      <c r="H493" s="150"/>
      <c r="I493" s="150"/>
      <c r="J493" s="150"/>
      <c r="K493" s="150"/>
      <c r="L493" s="150"/>
      <c r="M493" s="150"/>
      <c r="N493" s="150"/>
      <c r="O493" s="150"/>
      <c r="P493" s="150"/>
      <c r="Q493" s="150"/>
      <c r="R493" s="150"/>
      <c r="S493" s="150"/>
    </row>
    <row r="494" spans="1:19" ht="14.25">
      <c r="A494"/>
      <c r="B494" s="150"/>
      <c r="C494" s="150"/>
      <c r="D494" s="150"/>
      <c r="E494" s="150"/>
      <c r="F494" s="150"/>
      <c r="G494" s="150"/>
      <c r="H494" s="150"/>
      <c r="I494" s="150"/>
      <c r="J494" s="150"/>
      <c r="K494" s="150"/>
      <c r="L494" s="150"/>
      <c r="M494" s="150"/>
      <c r="N494" s="150"/>
      <c r="O494" s="150"/>
      <c r="P494" s="150"/>
      <c r="Q494" s="150"/>
      <c r="R494" s="150"/>
      <c r="S494" s="150"/>
    </row>
    <row r="495" spans="1:19" ht="14.25">
      <c r="A495"/>
      <c r="B495" s="150"/>
      <c r="C495" s="150"/>
      <c r="D495" s="150"/>
      <c r="E495" s="150"/>
      <c r="F495" s="150"/>
      <c r="G495" s="150"/>
      <c r="H495" s="150"/>
      <c r="I495" s="150"/>
      <c r="J495" s="150"/>
      <c r="K495" s="150"/>
      <c r="L495" s="150"/>
      <c r="M495" s="150"/>
      <c r="N495" s="150"/>
      <c r="O495" s="150"/>
      <c r="P495" s="150"/>
      <c r="Q495" s="150"/>
      <c r="R495" s="150"/>
      <c r="S495" s="150"/>
    </row>
    <row r="496" spans="1:19" ht="14.25">
      <c r="A496"/>
      <c r="B496" s="150"/>
      <c r="C496" s="150"/>
      <c r="D496" s="150"/>
      <c r="E496" s="150"/>
      <c r="F496" s="150"/>
      <c r="G496" s="150"/>
      <c r="H496" s="150"/>
      <c r="I496" s="150"/>
      <c r="J496" s="150"/>
      <c r="K496" s="150"/>
      <c r="L496" s="150"/>
      <c r="M496" s="150"/>
      <c r="N496" s="150"/>
      <c r="O496" s="150"/>
      <c r="P496" s="150"/>
      <c r="Q496" s="150"/>
      <c r="R496" s="150"/>
      <c r="S496" s="150"/>
    </row>
    <row r="497" spans="1:19" ht="14.25">
      <c r="A497"/>
      <c r="B497" s="150"/>
      <c r="C497" s="150"/>
      <c r="D497" s="150"/>
      <c r="E497" s="150"/>
      <c r="F497" s="150"/>
      <c r="G497" s="150"/>
      <c r="H497" s="150"/>
      <c r="I497" s="150"/>
      <c r="J497" s="150"/>
      <c r="K497" s="150"/>
      <c r="L497" s="150"/>
      <c r="M497" s="150"/>
      <c r="N497" s="150"/>
      <c r="O497" s="150"/>
      <c r="P497" s="150"/>
      <c r="Q497" s="150"/>
      <c r="R497" s="150"/>
      <c r="S497" s="150"/>
    </row>
    <row r="498" spans="1:19" ht="14.25">
      <c r="A498"/>
      <c r="B498" s="150"/>
      <c r="C498" s="150"/>
      <c r="D498" s="150"/>
      <c r="E498" s="150"/>
      <c r="F498" s="150"/>
      <c r="G498" s="150"/>
      <c r="H498" s="150"/>
      <c r="I498" s="150"/>
      <c r="J498" s="150"/>
      <c r="K498" s="150"/>
      <c r="L498" s="150"/>
      <c r="M498" s="150"/>
      <c r="N498" s="150"/>
      <c r="O498" s="150"/>
      <c r="P498" s="150"/>
      <c r="Q498" s="150"/>
      <c r="R498" s="150"/>
      <c r="S498" s="150"/>
    </row>
    <row r="499" spans="1:19" ht="14.25">
      <c r="A499"/>
      <c r="B499" s="150"/>
      <c r="C499" s="150"/>
      <c r="D499" s="150"/>
      <c r="E499" s="150"/>
      <c r="F499" s="150"/>
      <c r="G499" s="150"/>
      <c r="H499" s="150"/>
      <c r="I499" s="150"/>
      <c r="J499" s="150"/>
      <c r="K499" s="150"/>
      <c r="L499" s="150"/>
      <c r="M499" s="150"/>
      <c r="N499" s="150"/>
      <c r="O499" s="150"/>
      <c r="P499" s="150"/>
      <c r="Q499" s="150"/>
      <c r="R499" s="150"/>
      <c r="S499" s="150"/>
    </row>
    <row r="500" spans="1:19" ht="14.25">
      <c r="A500"/>
      <c r="B500" s="150"/>
      <c r="C500" s="150"/>
      <c r="D500" s="150"/>
      <c r="E500" s="150"/>
      <c r="F500" s="150"/>
      <c r="G500" s="150"/>
      <c r="H500" s="150"/>
      <c r="I500" s="150"/>
      <c r="J500" s="150"/>
      <c r="K500" s="150"/>
      <c r="L500" s="150"/>
      <c r="M500" s="150"/>
      <c r="N500" s="150"/>
      <c r="O500" s="150"/>
      <c r="P500" s="150"/>
      <c r="Q500" s="150"/>
      <c r="R500" s="150"/>
      <c r="S500" s="150"/>
    </row>
    <row r="501" spans="1:19" ht="14.25">
      <c r="A501"/>
      <c r="B501" s="150"/>
      <c r="C501" s="150"/>
      <c r="D501" s="150"/>
      <c r="E501" s="150"/>
      <c r="F501" s="150"/>
      <c r="G501" s="150"/>
      <c r="H501" s="150"/>
      <c r="I501" s="150"/>
      <c r="J501" s="150"/>
      <c r="K501" s="150"/>
      <c r="L501" s="150"/>
      <c r="M501" s="150"/>
      <c r="N501" s="150"/>
      <c r="O501" s="150"/>
      <c r="P501" s="150"/>
      <c r="Q501" s="150"/>
      <c r="R501" s="150"/>
      <c r="S501" s="150"/>
    </row>
    <row r="502" spans="1:19" ht="14.25">
      <c r="A502"/>
      <c r="B502" s="150"/>
      <c r="C502" s="150"/>
      <c r="D502" s="150"/>
      <c r="E502" s="150"/>
      <c r="F502" s="150"/>
      <c r="G502" s="150"/>
      <c r="H502" s="150"/>
      <c r="I502" s="150"/>
      <c r="J502" s="150"/>
      <c r="K502" s="150"/>
      <c r="L502" s="150"/>
      <c r="M502" s="150"/>
      <c r="N502" s="150"/>
      <c r="O502" s="150"/>
      <c r="P502" s="150"/>
      <c r="Q502" s="150"/>
      <c r="R502" s="150"/>
      <c r="S502" s="150"/>
    </row>
    <row r="503" spans="1:19" ht="14.25">
      <c r="A503"/>
      <c r="B503" s="150"/>
      <c r="C503" s="150"/>
      <c r="D503" s="150"/>
      <c r="E503" s="150"/>
      <c r="F503" s="150"/>
      <c r="G503" s="150"/>
      <c r="H503" s="150"/>
      <c r="I503" s="150"/>
      <c r="J503" s="150"/>
      <c r="K503" s="150"/>
      <c r="L503" s="150"/>
      <c r="M503" s="150"/>
      <c r="N503" s="150"/>
      <c r="O503" s="150"/>
      <c r="P503" s="150"/>
      <c r="Q503" s="150"/>
      <c r="R503" s="150"/>
      <c r="S503" s="150"/>
    </row>
    <row r="504" spans="1:19" ht="14.25">
      <c r="A504"/>
      <c r="B504" s="150"/>
      <c r="C504" s="150"/>
      <c r="D504" s="150"/>
      <c r="E504" s="150"/>
      <c r="F504" s="150"/>
      <c r="G504" s="150"/>
      <c r="H504" s="150"/>
      <c r="I504" s="150"/>
      <c r="J504" s="150"/>
      <c r="K504" s="150"/>
      <c r="L504" s="150"/>
      <c r="M504" s="150"/>
      <c r="N504" s="150"/>
      <c r="O504" s="150"/>
      <c r="P504" s="150"/>
      <c r="Q504" s="150"/>
      <c r="R504" s="150"/>
      <c r="S504" s="150"/>
    </row>
    <row r="505" spans="1:19" ht="14.25">
      <c r="A505"/>
      <c r="B505" s="150"/>
      <c r="C505" s="150"/>
      <c r="D505" s="150"/>
      <c r="E505" s="150"/>
      <c r="F505" s="150"/>
      <c r="G505" s="150"/>
      <c r="H505" s="150"/>
      <c r="I505" s="150"/>
      <c r="J505" s="150"/>
      <c r="K505" s="150"/>
      <c r="L505" s="150"/>
      <c r="M505" s="150"/>
      <c r="N505" s="150"/>
      <c r="O505" s="150"/>
      <c r="P505" s="150"/>
      <c r="Q505" s="150"/>
      <c r="R505" s="150"/>
      <c r="S505" s="150"/>
    </row>
    <row r="506" spans="1:19" ht="14.25">
      <c r="A506"/>
      <c r="B506" s="150"/>
      <c r="C506" s="150"/>
      <c r="D506" s="150"/>
      <c r="E506" s="150"/>
      <c r="F506" s="150"/>
      <c r="G506" s="150"/>
      <c r="H506" s="150"/>
      <c r="I506" s="150"/>
      <c r="J506" s="150"/>
      <c r="K506" s="150"/>
      <c r="L506" s="150"/>
      <c r="M506" s="150"/>
      <c r="N506" s="150"/>
      <c r="O506" s="150"/>
      <c r="P506" s="150"/>
      <c r="Q506" s="150"/>
      <c r="R506" s="150"/>
      <c r="S506" s="150"/>
    </row>
    <row r="507" spans="1:19" ht="14.25">
      <c r="A507"/>
      <c r="B507" s="150"/>
      <c r="C507" s="150"/>
      <c r="D507" s="150"/>
      <c r="E507" s="150"/>
      <c r="F507" s="150"/>
      <c r="G507" s="150"/>
      <c r="H507" s="150"/>
      <c r="I507" s="150"/>
      <c r="J507" s="150"/>
      <c r="K507" s="150"/>
      <c r="L507" s="150"/>
      <c r="M507" s="150"/>
      <c r="N507" s="150"/>
      <c r="O507" s="150"/>
      <c r="P507" s="150"/>
      <c r="Q507" s="150"/>
      <c r="R507" s="150"/>
      <c r="S507" s="150"/>
    </row>
    <row r="508" spans="1:19" ht="14.25">
      <c r="A508"/>
      <c r="B508" s="150"/>
      <c r="C508" s="150"/>
      <c r="D508" s="150"/>
      <c r="E508" s="150"/>
      <c r="F508" s="150"/>
      <c r="G508" s="150"/>
      <c r="H508" s="150"/>
      <c r="I508" s="150"/>
      <c r="J508" s="150"/>
      <c r="K508" s="150"/>
      <c r="L508" s="150"/>
      <c r="M508" s="150"/>
      <c r="N508" s="150"/>
      <c r="O508" s="150"/>
      <c r="P508" s="150"/>
      <c r="Q508" s="150"/>
      <c r="R508" s="150"/>
      <c r="S508" s="150"/>
    </row>
    <row r="509" spans="1:19" ht="14.25">
      <c r="A509"/>
      <c r="B509" s="150"/>
      <c r="C509" s="150"/>
      <c r="D509" s="150"/>
      <c r="E509" s="150"/>
      <c r="F509" s="150"/>
      <c r="G509" s="150"/>
      <c r="H509" s="150"/>
      <c r="I509" s="150"/>
      <c r="J509" s="150"/>
      <c r="K509" s="150"/>
      <c r="L509" s="150"/>
      <c r="M509" s="150"/>
      <c r="N509" s="150"/>
      <c r="O509" s="150"/>
      <c r="P509" s="150"/>
      <c r="Q509" s="150"/>
      <c r="R509" s="150"/>
      <c r="S509" s="150"/>
    </row>
    <row r="510" spans="1:19" ht="14.25">
      <c r="A510"/>
      <c r="B510" s="150"/>
      <c r="C510" s="150"/>
      <c r="D510" s="150"/>
      <c r="E510" s="150"/>
      <c r="F510" s="150"/>
      <c r="G510" s="150"/>
      <c r="H510" s="150"/>
      <c r="I510" s="150"/>
      <c r="J510" s="150"/>
      <c r="K510" s="150"/>
      <c r="L510" s="150"/>
      <c r="M510" s="150"/>
      <c r="N510" s="150"/>
      <c r="O510" s="150"/>
      <c r="P510" s="150"/>
      <c r="Q510" s="150"/>
      <c r="R510" s="150"/>
      <c r="S510" s="150"/>
    </row>
    <row r="511" spans="1:19" ht="14.25">
      <c r="A511"/>
      <c r="B511" s="150"/>
      <c r="C511" s="150"/>
      <c r="D511" s="150"/>
      <c r="E511" s="150"/>
      <c r="F511" s="150"/>
      <c r="G511" s="150"/>
      <c r="H511" s="150"/>
      <c r="I511" s="150"/>
      <c r="J511" s="150"/>
      <c r="K511" s="150"/>
      <c r="L511" s="150"/>
      <c r="M511" s="150"/>
      <c r="N511" s="150"/>
      <c r="O511" s="150"/>
      <c r="P511" s="150"/>
      <c r="Q511" s="150"/>
      <c r="R511" s="150"/>
      <c r="S511" s="150"/>
    </row>
    <row r="512" spans="1:19" ht="14.25">
      <c r="A512"/>
      <c r="B512" s="150"/>
      <c r="C512" s="150"/>
      <c r="D512" s="150"/>
      <c r="E512" s="150"/>
      <c r="F512" s="150"/>
      <c r="G512" s="150"/>
      <c r="H512" s="150"/>
      <c r="I512" s="150"/>
      <c r="J512" s="150"/>
      <c r="K512" s="150"/>
      <c r="L512" s="150"/>
      <c r="M512" s="150"/>
      <c r="N512" s="150"/>
      <c r="O512" s="150"/>
      <c r="P512" s="150"/>
      <c r="Q512" s="150"/>
      <c r="R512" s="150"/>
      <c r="S512" s="150"/>
    </row>
    <row r="513" spans="1:19" ht="14.25">
      <c r="A513"/>
      <c r="B513" s="150"/>
      <c r="C513" s="150"/>
      <c r="D513" s="150"/>
      <c r="E513" s="150"/>
      <c r="F513" s="150"/>
      <c r="G513" s="150"/>
      <c r="H513" s="150"/>
      <c r="I513" s="150"/>
      <c r="J513" s="150"/>
      <c r="K513" s="150"/>
      <c r="L513" s="150"/>
      <c r="M513" s="150"/>
      <c r="N513" s="150"/>
      <c r="O513" s="150"/>
      <c r="P513" s="150"/>
      <c r="Q513" s="150"/>
      <c r="R513" s="150"/>
      <c r="S513" s="150"/>
    </row>
    <row r="514" spans="1:19" ht="14.25">
      <c r="A514"/>
      <c r="B514" s="150"/>
      <c r="C514" s="150"/>
      <c r="D514" s="150"/>
      <c r="E514" s="150"/>
      <c r="F514" s="150"/>
      <c r="G514" s="150"/>
      <c r="H514" s="150"/>
      <c r="I514" s="150"/>
      <c r="J514" s="150"/>
      <c r="K514" s="150"/>
      <c r="L514" s="150"/>
      <c r="M514" s="150"/>
      <c r="N514" s="150"/>
      <c r="O514" s="150"/>
      <c r="P514" s="150"/>
      <c r="Q514" s="150"/>
      <c r="R514" s="150"/>
      <c r="S514" s="150"/>
    </row>
    <row r="515" spans="1:19" ht="14.25">
      <c r="A515"/>
      <c r="B515" s="150"/>
      <c r="C515" s="150"/>
      <c r="D515" s="150"/>
      <c r="E515" s="150"/>
      <c r="F515" s="150"/>
      <c r="G515" s="150"/>
      <c r="H515" s="150"/>
      <c r="I515" s="150"/>
      <c r="J515" s="150"/>
      <c r="K515" s="150"/>
      <c r="L515" s="150"/>
      <c r="M515" s="150"/>
      <c r="N515" s="150"/>
      <c r="O515" s="150"/>
      <c r="P515" s="150"/>
      <c r="Q515" s="150"/>
      <c r="R515" s="150"/>
      <c r="S515" s="150"/>
    </row>
    <row r="516" spans="1:19" ht="14.25">
      <c r="A516"/>
      <c r="B516" s="150"/>
      <c r="C516" s="150"/>
      <c r="D516" s="150"/>
      <c r="E516" s="150"/>
      <c r="F516" s="150"/>
      <c r="G516" s="150"/>
      <c r="H516" s="150"/>
      <c r="I516" s="150"/>
      <c r="J516" s="150"/>
      <c r="K516" s="150"/>
      <c r="L516" s="150"/>
      <c r="M516" s="150"/>
      <c r="N516" s="150"/>
      <c r="O516" s="150"/>
      <c r="P516" s="150"/>
      <c r="Q516" s="150"/>
      <c r="R516" s="150"/>
      <c r="S516" s="150"/>
    </row>
    <row r="517" spans="1:19" ht="14.25">
      <c r="A517"/>
      <c r="B517" s="150"/>
      <c r="C517" s="150"/>
      <c r="D517" s="150"/>
      <c r="E517" s="150"/>
      <c r="F517" s="150"/>
      <c r="G517" s="150"/>
      <c r="H517" s="150"/>
      <c r="I517" s="150"/>
      <c r="J517" s="150"/>
      <c r="K517" s="150"/>
      <c r="L517" s="150"/>
      <c r="M517" s="150"/>
      <c r="N517" s="150"/>
      <c r="O517" s="150"/>
      <c r="P517" s="150"/>
      <c r="Q517" s="150"/>
      <c r="R517" s="150"/>
      <c r="S517" s="150"/>
    </row>
    <row r="518" spans="1:19" ht="14.25">
      <c r="A518"/>
      <c r="B518" s="150"/>
      <c r="C518" s="150"/>
      <c r="D518" s="150"/>
      <c r="E518" s="150"/>
      <c r="F518" s="150"/>
      <c r="G518" s="150"/>
      <c r="H518" s="150"/>
      <c r="I518" s="150"/>
      <c r="J518" s="150"/>
      <c r="K518" s="150"/>
      <c r="L518" s="150"/>
      <c r="M518" s="150"/>
      <c r="N518" s="150"/>
      <c r="O518" s="150"/>
      <c r="P518" s="150"/>
      <c r="Q518" s="150"/>
      <c r="R518" s="150"/>
      <c r="S518" s="150"/>
    </row>
    <row r="519" spans="1:19" ht="14.25">
      <c r="A519"/>
      <c r="B519" s="150"/>
      <c r="C519" s="150"/>
      <c r="D519" s="150"/>
      <c r="E519" s="150"/>
      <c r="F519" s="150"/>
      <c r="G519" s="150"/>
      <c r="H519" s="150"/>
      <c r="I519" s="150"/>
      <c r="J519" s="150"/>
      <c r="K519" s="150"/>
      <c r="L519" s="150"/>
      <c r="M519" s="150"/>
      <c r="N519" s="150"/>
      <c r="O519" s="150"/>
      <c r="P519" s="150"/>
      <c r="Q519" s="150"/>
      <c r="R519" s="150"/>
      <c r="S519" s="150"/>
    </row>
    <row r="520" spans="1:19" ht="14.25">
      <c r="A520"/>
      <c r="B520" s="150"/>
      <c r="C520" s="150"/>
      <c r="D520" s="150"/>
      <c r="E520" s="150"/>
      <c r="F520" s="150"/>
      <c r="G520" s="150"/>
      <c r="H520" s="150"/>
      <c r="I520" s="150"/>
      <c r="J520" s="150"/>
      <c r="K520" s="150"/>
      <c r="L520" s="150"/>
      <c r="M520" s="150"/>
      <c r="N520" s="150"/>
      <c r="O520" s="150"/>
      <c r="P520" s="150"/>
      <c r="Q520" s="150"/>
      <c r="R520" s="150"/>
      <c r="S520" s="150"/>
    </row>
    <row r="521" spans="1:19" ht="14.25">
      <c r="A521"/>
      <c r="B521" s="150"/>
      <c r="C521" s="150"/>
      <c r="D521" s="150"/>
      <c r="E521" s="150"/>
      <c r="F521" s="150"/>
      <c r="G521" s="150"/>
      <c r="H521" s="150"/>
      <c r="I521" s="150"/>
      <c r="J521" s="150"/>
      <c r="K521" s="150"/>
      <c r="L521" s="150"/>
      <c r="M521" s="150"/>
      <c r="N521" s="150"/>
      <c r="O521" s="150"/>
      <c r="P521" s="150"/>
      <c r="Q521" s="150"/>
      <c r="R521" s="150"/>
      <c r="S521" s="150"/>
    </row>
    <row r="522" spans="1:19" ht="14.25">
      <c r="A522"/>
      <c r="B522" s="150"/>
      <c r="C522" s="150"/>
      <c r="D522" s="150"/>
      <c r="E522" s="150"/>
      <c r="F522" s="150"/>
      <c r="G522" s="150"/>
      <c r="H522" s="150"/>
      <c r="I522" s="150"/>
      <c r="J522" s="150"/>
      <c r="K522" s="150"/>
      <c r="L522" s="150"/>
      <c r="M522" s="150"/>
      <c r="N522" s="150"/>
      <c r="O522" s="150"/>
      <c r="P522" s="150"/>
      <c r="Q522" s="150"/>
      <c r="R522" s="150"/>
      <c r="S522" s="150"/>
    </row>
    <row r="523" spans="1:19" ht="14.25">
      <c r="A523"/>
      <c r="B523" s="150"/>
      <c r="C523" s="150"/>
      <c r="D523" s="150"/>
      <c r="E523" s="150"/>
      <c r="F523" s="150"/>
      <c r="G523" s="150"/>
      <c r="H523" s="150"/>
      <c r="I523" s="150"/>
      <c r="J523" s="150"/>
      <c r="K523" s="150"/>
      <c r="L523" s="150"/>
      <c r="M523" s="150"/>
      <c r="N523" s="150"/>
      <c r="O523" s="150"/>
      <c r="P523" s="150"/>
      <c r="Q523" s="150"/>
      <c r="R523" s="150"/>
      <c r="S523" s="150"/>
    </row>
    <row r="524" spans="1:19" ht="14.25">
      <c r="A524"/>
      <c r="B524" s="150"/>
      <c r="C524" s="150"/>
      <c r="D524" s="150"/>
      <c r="E524" s="150"/>
      <c r="F524" s="150"/>
      <c r="G524" s="150"/>
      <c r="H524" s="150"/>
      <c r="I524" s="150"/>
      <c r="J524" s="150"/>
      <c r="K524" s="150"/>
      <c r="L524" s="150"/>
      <c r="M524" s="150"/>
      <c r="N524" s="150"/>
      <c r="O524" s="150"/>
      <c r="P524" s="150"/>
      <c r="Q524" s="150"/>
      <c r="R524" s="150"/>
      <c r="S524" s="150"/>
    </row>
    <row r="525" spans="1:19" ht="14.25">
      <c r="A525"/>
      <c r="B525" s="150"/>
      <c r="C525" s="150"/>
      <c r="D525" s="150"/>
      <c r="E525" s="150"/>
      <c r="F525" s="150"/>
      <c r="G525" s="150"/>
      <c r="H525" s="150"/>
      <c r="I525" s="150"/>
      <c r="J525" s="150"/>
      <c r="K525" s="150"/>
      <c r="L525" s="150"/>
      <c r="M525" s="150"/>
      <c r="N525" s="150"/>
      <c r="O525" s="150"/>
      <c r="P525" s="150"/>
      <c r="Q525" s="150"/>
      <c r="R525" s="150"/>
      <c r="S525" s="150"/>
    </row>
    <row r="526" spans="1:19" ht="14.25">
      <c r="A526"/>
      <c r="B526" s="150"/>
      <c r="C526" s="150"/>
      <c r="D526" s="150"/>
      <c r="E526" s="150"/>
      <c r="F526" s="150"/>
      <c r="G526" s="150"/>
      <c r="H526" s="150"/>
      <c r="I526" s="150"/>
      <c r="J526" s="150"/>
      <c r="K526" s="150"/>
      <c r="L526" s="150"/>
      <c r="M526" s="150"/>
      <c r="N526" s="150"/>
      <c r="O526" s="150"/>
      <c r="P526" s="150"/>
      <c r="Q526" s="150"/>
      <c r="R526" s="150"/>
      <c r="S526" s="150"/>
    </row>
    <row r="527" spans="1:19" ht="14.25">
      <c r="A527"/>
      <c r="B527" s="150"/>
      <c r="C527" s="150"/>
      <c r="D527" s="150"/>
      <c r="E527" s="150"/>
      <c r="F527" s="150"/>
      <c r="G527" s="150"/>
      <c r="H527" s="150"/>
      <c r="I527" s="150"/>
      <c r="J527" s="150"/>
      <c r="K527" s="150"/>
      <c r="L527" s="150"/>
      <c r="M527" s="150"/>
      <c r="N527" s="150"/>
      <c r="O527" s="150"/>
      <c r="P527" s="150"/>
      <c r="Q527" s="150"/>
      <c r="R527" s="150"/>
      <c r="S527" s="150"/>
    </row>
    <row r="528" spans="1:19" ht="14.25">
      <c r="A528"/>
      <c r="B528" s="150"/>
      <c r="C528" s="150"/>
      <c r="D528" s="150"/>
      <c r="E528" s="150"/>
      <c r="F528" s="150"/>
      <c r="G528" s="150"/>
      <c r="H528" s="150"/>
      <c r="I528" s="150"/>
      <c r="J528" s="150"/>
      <c r="K528" s="150"/>
      <c r="L528" s="150"/>
      <c r="M528" s="150"/>
      <c r="N528" s="150"/>
      <c r="O528" s="150"/>
      <c r="P528" s="150"/>
      <c r="Q528" s="150"/>
      <c r="R528" s="150"/>
      <c r="S528" s="150"/>
    </row>
    <row r="529" spans="1:19" ht="14.25">
      <c r="A529"/>
      <c r="B529" s="150"/>
      <c r="C529" s="150"/>
      <c r="D529" s="150"/>
      <c r="E529" s="150"/>
      <c r="F529" s="150"/>
      <c r="G529" s="150"/>
      <c r="H529" s="150"/>
      <c r="I529" s="150"/>
      <c r="J529" s="150"/>
      <c r="K529" s="150"/>
      <c r="L529" s="150"/>
      <c r="M529" s="150"/>
      <c r="N529" s="150"/>
      <c r="O529" s="150"/>
      <c r="P529" s="150"/>
      <c r="Q529" s="150"/>
      <c r="R529" s="150"/>
      <c r="S529" s="150"/>
    </row>
    <row r="530" spans="1:19" ht="14.25">
      <c r="A530"/>
      <c r="B530" s="150"/>
      <c r="C530" s="150"/>
      <c r="D530" s="150"/>
      <c r="E530" s="150"/>
      <c r="F530" s="150"/>
      <c r="G530" s="150"/>
      <c r="H530" s="150"/>
      <c r="I530" s="150"/>
      <c r="J530" s="150"/>
      <c r="K530" s="150"/>
      <c r="L530" s="150"/>
      <c r="M530" s="150"/>
      <c r="N530" s="150"/>
      <c r="O530" s="150"/>
      <c r="P530" s="150"/>
      <c r="Q530" s="150"/>
      <c r="R530" s="150"/>
      <c r="S530" s="150"/>
    </row>
    <row r="531" spans="1:19" ht="14.25">
      <c r="A531"/>
      <c r="B531" s="150"/>
      <c r="C531" s="150"/>
      <c r="D531" s="150"/>
      <c r="E531" s="150"/>
      <c r="F531" s="150"/>
      <c r="G531" s="150"/>
      <c r="H531" s="150"/>
      <c r="I531" s="150"/>
      <c r="J531" s="150"/>
      <c r="K531" s="150"/>
      <c r="L531" s="150"/>
      <c r="M531" s="150"/>
      <c r="N531" s="150"/>
      <c r="O531" s="150"/>
      <c r="P531" s="150"/>
      <c r="Q531" s="150"/>
      <c r="R531" s="150"/>
      <c r="S531" s="150"/>
    </row>
    <row r="532" spans="1:19" ht="14.25">
      <c r="A532"/>
      <c r="B532" s="150"/>
      <c r="C532" s="150"/>
      <c r="D532" s="150"/>
      <c r="E532" s="150"/>
      <c r="F532" s="150"/>
      <c r="G532" s="150"/>
      <c r="H532" s="150"/>
      <c r="I532" s="150"/>
      <c r="J532" s="150"/>
      <c r="K532" s="150"/>
      <c r="L532" s="150"/>
      <c r="M532" s="150"/>
      <c r="N532" s="150"/>
      <c r="O532" s="150"/>
      <c r="P532" s="150"/>
      <c r="Q532" s="150"/>
      <c r="R532" s="150"/>
      <c r="S532" s="150"/>
    </row>
    <row r="533" spans="1:19" ht="14.25">
      <c r="A533"/>
      <c r="B533" s="150"/>
      <c r="C533" s="150"/>
      <c r="D533" s="150"/>
      <c r="E533" s="150"/>
      <c r="F533" s="150"/>
      <c r="G533" s="150"/>
      <c r="H533" s="150"/>
      <c r="I533" s="150"/>
      <c r="J533" s="150"/>
      <c r="K533" s="150"/>
      <c r="L533" s="150"/>
      <c r="M533" s="150"/>
      <c r="N533" s="150"/>
      <c r="O533" s="150"/>
      <c r="P533" s="150"/>
      <c r="Q533" s="150"/>
      <c r="R533" s="150"/>
      <c r="S533" s="150"/>
    </row>
    <row r="534" spans="1:19" ht="14.25">
      <c r="A534"/>
      <c r="B534" s="150"/>
      <c r="C534" s="150"/>
      <c r="D534" s="150"/>
      <c r="E534" s="150"/>
      <c r="F534" s="150"/>
      <c r="G534" s="150"/>
      <c r="H534" s="150"/>
      <c r="I534" s="150"/>
      <c r="J534" s="150"/>
      <c r="K534" s="150"/>
      <c r="L534" s="150"/>
      <c r="M534" s="150"/>
      <c r="N534" s="150"/>
      <c r="O534" s="150"/>
      <c r="P534" s="150"/>
      <c r="Q534" s="150"/>
      <c r="R534" s="150"/>
      <c r="S534" s="150"/>
    </row>
    <row r="535" spans="1:19" ht="14.25">
      <c r="A535"/>
      <c r="B535" s="150"/>
      <c r="C535" s="150"/>
      <c r="D535" s="150"/>
      <c r="E535" s="150"/>
      <c r="F535" s="150"/>
      <c r="G535" s="150"/>
      <c r="H535" s="150"/>
      <c r="I535" s="150"/>
      <c r="J535" s="150"/>
      <c r="K535" s="150"/>
      <c r="L535" s="150"/>
      <c r="M535" s="150"/>
      <c r="N535" s="150"/>
      <c r="O535" s="150"/>
      <c r="P535" s="150"/>
      <c r="Q535" s="150"/>
      <c r="R535" s="150"/>
      <c r="S535" s="150"/>
    </row>
    <row r="536" spans="1:19" ht="14.25">
      <c r="A536"/>
      <c r="B536" s="150"/>
      <c r="C536" s="150"/>
      <c r="D536" s="150"/>
      <c r="E536" s="150"/>
      <c r="F536" s="150"/>
      <c r="G536" s="150"/>
      <c r="H536" s="150"/>
      <c r="I536" s="150"/>
      <c r="J536" s="150"/>
      <c r="K536" s="150"/>
      <c r="L536" s="150"/>
      <c r="M536" s="150"/>
      <c r="N536" s="150"/>
      <c r="O536" s="150"/>
      <c r="P536" s="150"/>
      <c r="Q536" s="150"/>
      <c r="R536" s="150"/>
      <c r="S536" s="150"/>
    </row>
    <row r="537" spans="1:19" ht="14.25">
      <c r="A537"/>
      <c r="B537" s="150"/>
      <c r="C537" s="150"/>
      <c r="D537" s="150"/>
      <c r="E537" s="150"/>
      <c r="F537" s="150"/>
      <c r="G537" s="150"/>
      <c r="H537" s="150"/>
      <c r="I537" s="150"/>
      <c r="J537" s="150"/>
      <c r="K537" s="150"/>
      <c r="L537" s="150"/>
      <c r="M537" s="150"/>
      <c r="N537" s="150"/>
      <c r="O537" s="150"/>
      <c r="P537" s="150"/>
      <c r="Q537" s="150"/>
      <c r="R537" s="150"/>
      <c r="S537" s="150"/>
    </row>
    <row r="538" spans="1:19" ht="14.25">
      <c r="A538"/>
      <c r="B538" s="150"/>
      <c r="C538" s="150"/>
      <c r="D538" s="150"/>
      <c r="E538" s="150"/>
      <c r="F538" s="150"/>
      <c r="G538" s="150"/>
      <c r="H538" s="150"/>
      <c r="I538" s="150"/>
      <c r="J538" s="150"/>
      <c r="K538" s="150"/>
      <c r="L538" s="150"/>
      <c r="M538" s="150"/>
      <c r="N538" s="150"/>
      <c r="O538" s="150"/>
      <c r="P538" s="150"/>
      <c r="Q538" s="150"/>
      <c r="R538" s="150"/>
      <c r="S538" s="150"/>
    </row>
    <row r="539" spans="1:19" ht="14.25">
      <c r="A539"/>
      <c r="B539" s="150"/>
      <c r="C539" s="150"/>
      <c r="D539" s="150"/>
      <c r="E539" s="150"/>
      <c r="F539" s="150"/>
      <c r="G539" s="150"/>
      <c r="H539" s="150"/>
      <c r="I539" s="150"/>
      <c r="J539" s="150"/>
      <c r="K539" s="150"/>
      <c r="L539" s="150"/>
      <c r="M539" s="150"/>
      <c r="N539" s="150"/>
      <c r="O539" s="150"/>
      <c r="P539" s="150"/>
      <c r="Q539" s="150"/>
      <c r="R539" s="150"/>
      <c r="S539" s="150"/>
    </row>
    <row r="540" spans="1:19" ht="14.25">
      <c r="A540"/>
      <c r="B540" s="150"/>
      <c r="C540" s="150"/>
      <c r="D540" s="150"/>
      <c r="E540" s="150"/>
      <c r="F540" s="150"/>
      <c r="G540" s="150"/>
      <c r="H540" s="150"/>
      <c r="I540" s="150"/>
      <c r="J540" s="150"/>
      <c r="K540" s="150"/>
      <c r="L540" s="150"/>
      <c r="M540" s="150"/>
      <c r="N540" s="150"/>
      <c r="O540" s="150"/>
      <c r="P540" s="150"/>
      <c r="Q540" s="150"/>
      <c r="R540" s="150"/>
      <c r="S540" s="150"/>
    </row>
    <row r="541" spans="1:19" ht="14.25">
      <c r="A541"/>
      <c r="B541" s="150"/>
      <c r="C541" s="150"/>
      <c r="D541" s="150"/>
      <c r="E541" s="150"/>
      <c r="F541" s="150"/>
      <c r="G541" s="150"/>
      <c r="H541" s="150"/>
      <c r="I541" s="150"/>
      <c r="J541" s="150"/>
      <c r="K541" s="150"/>
      <c r="L541" s="150"/>
      <c r="M541" s="150"/>
      <c r="N541" s="150"/>
      <c r="O541" s="150"/>
      <c r="P541" s="150"/>
      <c r="Q541" s="150"/>
      <c r="R541" s="150"/>
      <c r="S541" s="150"/>
    </row>
    <row r="542" spans="1:19" ht="14.25">
      <c r="A542"/>
      <c r="B542" s="150"/>
      <c r="C542" s="150"/>
      <c r="D542" s="150"/>
      <c r="E542" s="150"/>
      <c r="F542" s="150"/>
      <c r="G542" s="150"/>
      <c r="H542" s="150"/>
      <c r="I542" s="150"/>
      <c r="J542" s="150"/>
      <c r="K542" s="150"/>
      <c r="L542" s="150"/>
      <c r="M542" s="150"/>
      <c r="N542" s="150"/>
      <c r="O542" s="150"/>
      <c r="P542" s="150"/>
      <c r="Q542" s="150"/>
      <c r="R542" s="150"/>
      <c r="S542" s="150"/>
    </row>
    <row r="543" spans="1:19" ht="14.25">
      <c r="A543"/>
      <c r="B543" s="150"/>
      <c r="C543" s="150"/>
      <c r="D543" s="150"/>
      <c r="E543" s="150"/>
      <c r="F543" s="150"/>
      <c r="G543" s="150"/>
      <c r="H543" s="150"/>
      <c r="I543" s="150"/>
      <c r="J543" s="150"/>
      <c r="K543" s="150"/>
      <c r="L543" s="150"/>
      <c r="M543" s="150"/>
      <c r="N543" s="150"/>
      <c r="O543" s="150"/>
      <c r="P543" s="150"/>
      <c r="Q543" s="150"/>
      <c r="R543" s="150"/>
      <c r="S543" s="150"/>
    </row>
    <row r="544" spans="1:19" ht="14.25">
      <c r="A544"/>
      <c r="B544" s="150"/>
      <c r="C544" s="150"/>
      <c r="D544" s="150"/>
      <c r="E544" s="150"/>
      <c r="F544" s="150"/>
      <c r="G544" s="150"/>
      <c r="H544" s="150"/>
      <c r="I544" s="150"/>
      <c r="J544" s="150"/>
      <c r="K544" s="150"/>
      <c r="L544" s="150"/>
      <c r="M544" s="150"/>
      <c r="N544" s="150"/>
      <c r="O544" s="150"/>
      <c r="P544" s="150"/>
      <c r="Q544" s="150"/>
      <c r="R544" s="150"/>
      <c r="S544" s="150"/>
    </row>
    <row r="545" spans="1:19" ht="14.25">
      <c r="A545"/>
      <c r="B545" s="150"/>
      <c r="C545" s="150"/>
      <c r="D545" s="150"/>
      <c r="E545" s="150"/>
      <c r="F545" s="150"/>
      <c r="G545" s="150"/>
      <c r="H545" s="150"/>
      <c r="I545" s="150"/>
      <c r="J545" s="150"/>
      <c r="K545" s="150"/>
      <c r="L545" s="150"/>
      <c r="M545" s="150"/>
      <c r="N545" s="150"/>
      <c r="O545" s="150"/>
      <c r="P545" s="150"/>
      <c r="Q545" s="150"/>
      <c r="R545" s="150"/>
      <c r="S545" s="150"/>
    </row>
    <row r="546" spans="1:19" ht="14.25">
      <c r="A546"/>
      <c r="B546" s="150"/>
      <c r="C546" s="150"/>
      <c r="D546" s="150"/>
      <c r="E546" s="150"/>
      <c r="F546" s="150"/>
      <c r="G546" s="150"/>
      <c r="H546" s="150"/>
      <c r="I546" s="150"/>
      <c r="J546" s="150"/>
      <c r="K546" s="150"/>
      <c r="L546" s="150"/>
      <c r="M546" s="150"/>
      <c r="N546" s="150"/>
      <c r="O546" s="150"/>
      <c r="P546" s="150"/>
      <c r="Q546" s="150"/>
      <c r="R546" s="150"/>
      <c r="S546" s="150"/>
    </row>
    <row r="547" spans="1:19" ht="14.25">
      <c r="A547"/>
      <c r="B547" s="150"/>
      <c r="C547" s="150"/>
      <c r="D547" s="150"/>
      <c r="E547" s="150"/>
      <c r="F547" s="150"/>
      <c r="G547" s="150"/>
      <c r="H547" s="150"/>
      <c r="I547" s="150"/>
      <c r="J547" s="150"/>
      <c r="K547" s="150"/>
      <c r="L547" s="150"/>
      <c r="M547" s="150"/>
      <c r="N547" s="150"/>
      <c r="O547" s="150"/>
      <c r="P547" s="150"/>
      <c r="Q547" s="150"/>
      <c r="R547" s="150"/>
      <c r="S547" s="150"/>
    </row>
    <row r="548" spans="1:19" ht="14.25">
      <c r="A548"/>
      <c r="B548" s="150"/>
      <c r="C548" s="150"/>
      <c r="D548" s="150"/>
      <c r="E548" s="150"/>
      <c r="F548" s="150"/>
      <c r="G548" s="150"/>
      <c r="H548" s="150"/>
      <c r="I548" s="150"/>
      <c r="J548" s="150"/>
      <c r="K548" s="150"/>
      <c r="L548" s="150"/>
      <c r="M548" s="150"/>
      <c r="N548" s="150"/>
      <c r="O548" s="150"/>
      <c r="P548" s="150"/>
      <c r="Q548" s="150"/>
      <c r="R548" s="150"/>
      <c r="S548" s="150"/>
    </row>
    <row r="549" spans="1:19" ht="14.25">
      <c r="A549"/>
      <c r="B549" s="150"/>
      <c r="C549" s="150"/>
      <c r="D549" s="150"/>
      <c r="E549" s="150"/>
      <c r="F549" s="150"/>
      <c r="G549" s="150"/>
      <c r="H549" s="150"/>
      <c r="I549" s="150"/>
      <c r="J549" s="150"/>
      <c r="K549" s="150"/>
      <c r="L549" s="150"/>
      <c r="M549" s="150"/>
      <c r="N549" s="150"/>
      <c r="O549" s="150"/>
      <c r="P549" s="150"/>
      <c r="Q549" s="150"/>
      <c r="R549" s="150"/>
      <c r="S549" s="150"/>
    </row>
    <row r="550" spans="1:19" ht="14.25">
      <c r="A550"/>
      <c r="B550" s="150"/>
      <c r="C550" s="150"/>
      <c r="D550" s="150"/>
      <c r="E550" s="150"/>
      <c r="F550" s="150"/>
      <c r="G550" s="150"/>
      <c r="H550" s="150"/>
      <c r="I550" s="150"/>
      <c r="J550" s="150"/>
      <c r="K550" s="150"/>
      <c r="L550" s="150"/>
      <c r="M550" s="150"/>
      <c r="N550" s="150"/>
      <c r="O550" s="150"/>
      <c r="P550" s="150"/>
      <c r="Q550" s="150"/>
      <c r="R550" s="150"/>
      <c r="S550" s="150"/>
    </row>
    <row r="551" spans="1:19" ht="14.25">
      <c r="A551"/>
      <c r="B551" s="150"/>
      <c r="C551" s="150"/>
      <c r="D551" s="150"/>
      <c r="E551" s="150"/>
      <c r="F551" s="150"/>
      <c r="G551" s="150"/>
      <c r="H551" s="150"/>
      <c r="I551" s="150"/>
      <c r="J551" s="150"/>
      <c r="K551" s="150"/>
      <c r="L551" s="150"/>
      <c r="M551" s="150"/>
      <c r="N551" s="150"/>
      <c r="O551" s="150"/>
      <c r="P551" s="150"/>
      <c r="Q551" s="150"/>
      <c r="R551" s="150"/>
      <c r="S551" s="150"/>
    </row>
    <row r="552" spans="1:19" ht="14.25">
      <c r="A552"/>
      <c r="B552" s="150"/>
      <c r="C552" s="150"/>
      <c r="D552" s="150"/>
      <c r="E552" s="150"/>
      <c r="F552" s="150"/>
      <c r="G552" s="150"/>
      <c r="H552" s="150"/>
      <c r="I552" s="150"/>
      <c r="J552" s="150"/>
      <c r="K552" s="150"/>
      <c r="L552" s="150"/>
      <c r="M552" s="150"/>
      <c r="N552" s="150"/>
      <c r="O552" s="150"/>
      <c r="P552" s="150"/>
      <c r="Q552" s="150"/>
      <c r="R552" s="150"/>
      <c r="S552" s="150"/>
    </row>
    <row r="553" spans="1:19" ht="14.25">
      <c r="A553"/>
      <c r="B553" s="150"/>
      <c r="C553" s="150"/>
      <c r="D553" s="150"/>
      <c r="E553" s="150"/>
      <c r="F553" s="150"/>
      <c r="G553" s="150"/>
      <c r="H553" s="150"/>
      <c r="I553" s="150"/>
      <c r="J553" s="150"/>
      <c r="K553" s="150"/>
      <c r="L553" s="150"/>
      <c r="M553" s="150"/>
      <c r="N553" s="150"/>
      <c r="O553" s="150"/>
      <c r="P553" s="150"/>
      <c r="Q553" s="150"/>
      <c r="R553" s="150"/>
      <c r="S553" s="150"/>
    </row>
    <row r="554" spans="1:19" ht="14.25">
      <c r="A554"/>
      <c r="B554" s="150"/>
      <c r="C554" s="150"/>
      <c r="D554" s="150"/>
      <c r="E554" s="150"/>
      <c r="F554" s="150"/>
      <c r="G554" s="150"/>
      <c r="H554" s="150"/>
      <c r="I554" s="150"/>
      <c r="J554" s="150"/>
      <c r="K554" s="150"/>
      <c r="L554" s="150"/>
      <c r="M554" s="150"/>
      <c r="N554" s="150"/>
      <c r="O554" s="150"/>
      <c r="P554" s="150"/>
      <c r="Q554" s="150"/>
      <c r="R554" s="150"/>
      <c r="S554" s="150"/>
    </row>
    <row r="555" spans="1:19" ht="14.25">
      <c r="A555"/>
      <c r="B555" s="150"/>
      <c r="C555" s="150"/>
      <c r="D555" s="150"/>
      <c r="E555" s="150"/>
      <c r="F555" s="150"/>
      <c r="G555" s="150"/>
      <c r="H555" s="150"/>
      <c r="I555" s="150"/>
      <c r="J555" s="150"/>
      <c r="K555" s="150"/>
      <c r="L555" s="150"/>
      <c r="M555" s="150"/>
      <c r="N555" s="150"/>
      <c r="O555" s="150"/>
      <c r="P555" s="150"/>
      <c r="Q555" s="150"/>
      <c r="R555" s="150"/>
      <c r="S555" s="150"/>
    </row>
    <row r="556" spans="1:19" ht="14.25">
      <c r="A556"/>
      <c r="B556" s="150"/>
      <c r="C556" s="150"/>
      <c r="D556" s="150"/>
      <c r="E556" s="150"/>
      <c r="F556" s="150"/>
      <c r="G556" s="150"/>
      <c r="H556" s="150"/>
      <c r="I556" s="150"/>
      <c r="J556" s="150"/>
      <c r="K556" s="150"/>
      <c r="L556" s="150"/>
      <c r="M556" s="150"/>
      <c r="N556" s="150"/>
      <c r="O556" s="150"/>
      <c r="P556" s="150"/>
      <c r="Q556" s="150"/>
      <c r="R556" s="150"/>
      <c r="S556" s="150"/>
    </row>
    <row r="557" spans="1:19" ht="14.25">
      <c r="A557"/>
      <c r="B557" s="150"/>
      <c r="C557" s="150"/>
      <c r="D557" s="150"/>
      <c r="E557" s="150"/>
      <c r="F557" s="150"/>
      <c r="G557" s="150"/>
      <c r="H557" s="150"/>
      <c r="I557" s="150"/>
      <c r="J557" s="150"/>
      <c r="K557" s="150"/>
      <c r="L557" s="150"/>
      <c r="M557" s="150"/>
      <c r="N557" s="150"/>
      <c r="O557" s="150"/>
      <c r="P557" s="150"/>
      <c r="Q557" s="150"/>
      <c r="R557" s="150"/>
      <c r="S557" s="150"/>
    </row>
    <row r="558" spans="1:19" ht="14.25">
      <c r="A558"/>
      <c r="B558" s="150"/>
      <c r="C558" s="150"/>
      <c r="D558" s="150"/>
      <c r="E558" s="150"/>
      <c r="F558" s="150"/>
      <c r="G558" s="150"/>
      <c r="H558" s="150"/>
      <c r="I558" s="150"/>
      <c r="J558" s="150"/>
      <c r="K558" s="150"/>
      <c r="L558" s="150"/>
      <c r="M558" s="150"/>
      <c r="N558" s="150"/>
      <c r="O558" s="150"/>
      <c r="P558" s="150"/>
      <c r="Q558" s="150"/>
      <c r="R558" s="150"/>
      <c r="S558" s="150"/>
    </row>
    <row r="559" spans="1:19" ht="14.25">
      <c r="A559"/>
      <c r="B559" s="150"/>
      <c r="C559" s="150"/>
      <c r="D559" s="150"/>
      <c r="E559" s="150"/>
      <c r="F559" s="150"/>
      <c r="G559" s="150"/>
      <c r="H559" s="150"/>
      <c r="I559" s="150"/>
      <c r="J559" s="150"/>
      <c r="K559" s="150"/>
      <c r="L559" s="150"/>
      <c r="M559" s="150"/>
      <c r="N559" s="150"/>
      <c r="O559" s="150"/>
      <c r="P559" s="150"/>
      <c r="Q559" s="150"/>
      <c r="R559" s="150"/>
      <c r="S559" s="150"/>
    </row>
    <row r="560" spans="1:19" ht="14.25">
      <c r="A560"/>
      <c r="B560" s="150"/>
      <c r="C560" s="150"/>
      <c r="D560" s="150"/>
      <c r="E560" s="150"/>
      <c r="F560" s="150"/>
      <c r="G560" s="150"/>
      <c r="H560" s="150"/>
      <c r="I560" s="150"/>
      <c r="J560" s="150"/>
      <c r="K560" s="150"/>
      <c r="L560" s="150"/>
      <c r="M560" s="150"/>
      <c r="N560" s="150"/>
      <c r="O560" s="150"/>
      <c r="P560" s="150"/>
      <c r="Q560" s="150"/>
      <c r="R560" s="150"/>
      <c r="S560" s="150"/>
    </row>
    <row r="561" spans="1:19" ht="14.25">
      <c r="A561"/>
      <c r="B561" s="150"/>
      <c r="C561" s="150"/>
      <c r="D561" s="150"/>
      <c r="E561" s="150"/>
      <c r="F561" s="150"/>
      <c r="G561" s="150"/>
      <c r="H561" s="150"/>
      <c r="I561" s="150"/>
      <c r="J561" s="150"/>
      <c r="K561" s="150"/>
      <c r="L561" s="150"/>
      <c r="M561" s="150"/>
      <c r="N561" s="150"/>
      <c r="O561" s="150"/>
      <c r="P561" s="150"/>
      <c r="Q561" s="150"/>
      <c r="R561" s="150"/>
      <c r="S561" s="150"/>
    </row>
  </sheetData>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5E13255BBDAFA4A8B496E899E524830" ma:contentTypeVersion="18" ma:contentTypeDescription="Crear nuevo documento." ma:contentTypeScope="" ma:versionID="8be9b9685a5eafcdd8699d53862b340e">
  <xsd:schema xmlns:xsd="http://www.w3.org/2001/XMLSchema" xmlns:xs="http://www.w3.org/2001/XMLSchema" xmlns:p="http://schemas.microsoft.com/office/2006/metadata/properties" xmlns:ns3="e5336ff3-aa5d-469a-9ce7-f2d9e197e9e7" xmlns:ns4="ab0bac37-3013-4525-8120-cfae50e61977" targetNamespace="http://schemas.microsoft.com/office/2006/metadata/properties" ma:root="true" ma:fieldsID="c87fb2683de500e53ff73d8ac73d00c4" ns3:_="" ns4:_="">
    <xsd:import namespace="e5336ff3-aa5d-469a-9ce7-f2d9e197e9e7"/>
    <xsd:import namespace="ab0bac37-3013-4525-8120-cfae50e6197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LengthInSeconds" minOccurs="0"/>
                <xsd:element ref="ns3:MediaServiceOCR" minOccurs="0"/>
                <xsd:element ref="ns3:MediaServiceAutoKeyPoints" minOccurs="0"/>
                <xsd:element ref="ns3:MediaServiceKeyPoint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336ff3-aa5d-469a-9ce7-f2d9e197e9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bac37-3013-4525-8120-cfae50e61977"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e5336ff3-aa5d-469a-9ce7-f2d9e197e9e7" xsi:nil="true"/>
  </documentManagement>
</p:properties>
</file>

<file path=customXml/itemProps1.xml><?xml version="1.0" encoding="utf-8"?>
<ds:datastoreItem xmlns:ds="http://schemas.openxmlformats.org/officeDocument/2006/customXml" ds:itemID="{60C5CCDC-A711-4759-941B-6AF959179F8B}">
  <ds:schemaRefs>
    <ds:schemaRef ds:uri="http://schemas.microsoft.com/sharepoint/v3/contenttype/forms"/>
  </ds:schemaRefs>
</ds:datastoreItem>
</file>

<file path=customXml/itemProps2.xml><?xml version="1.0" encoding="utf-8"?>
<ds:datastoreItem xmlns:ds="http://schemas.openxmlformats.org/officeDocument/2006/customXml" ds:itemID="{A5C1CBC6-E885-4456-960A-36D2FC6DD5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336ff3-aa5d-469a-9ce7-f2d9e197e9e7"/>
    <ds:schemaRef ds:uri="ab0bac37-3013-4525-8120-cfae50e619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B7EF26-CC25-4340-9686-14116DD8E644}">
  <ds:schemaRefs>
    <ds:schemaRef ds:uri="e5336ff3-aa5d-469a-9ce7-f2d9e197e9e7"/>
    <ds:schemaRef ds:uri="http://schemas.microsoft.com/office/infopath/2007/PartnerControls"/>
    <ds:schemaRef ds:uri="http://schemas.microsoft.com/office/2006/documentManagement/types"/>
    <ds:schemaRef ds:uri="http://www.w3.org/XML/1998/namespace"/>
    <ds:schemaRef ds:uri="http://purl.org/dc/elements/1.1/"/>
    <ds:schemaRef ds:uri="http://schemas.openxmlformats.org/package/2006/metadata/core-properties"/>
    <ds:schemaRef ds:uri="ab0bac37-3013-4525-8120-cfae50e61977"/>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CONTROL PERSONAL FULL</vt:lpstr>
      <vt:lpstr>PERSONAL</vt:lpstr>
      <vt:lpstr>cumplidos julio 2024</vt:lpstr>
      <vt:lpstr>para facturar</vt:lpstr>
      <vt:lpstr>supernumerarias</vt:lpstr>
      <vt:lpstr>INSUMOS Y MAQUINARIA</vt:lpstr>
      <vt:lpstr>Rubro para facturar</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Yenifer Prada Peña</dc:creator>
  <cp:lastModifiedBy>Danna Salomé Martínez Ramírez</cp:lastModifiedBy>
  <dcterms:created xsi:type="dcterms:W3CDTF">2024-05-23T02:23:20Z</dcterms:created>
  <dcterms:modified xsi:type="dcterms:W3CDTF">2024-09-02T21:10:18Z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0x01010005E13255BBDAFA4A8B496E899E524830</vt:lpwstr>
  </property>
</Properties>
</file>